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3260" windowHeight="10920" activeTab="1"/>
  </bookViews>
  <sheets>
    <sheet name="Straight Formulas" sheetId="1" r:id="rId1"/>
    <sheet name="Normalized Tap Arrays" sheetId="2" r:id="rId2"/>
    <sheet name="Box-Likeness" sheetId="4" r:id="rId3"/>
    <sheet name="Fast Gaussian" sheetId="3" r:id="rId4"/>
  </sheets>
  <definedNames>
    <definedName name="_xlnm.Print_Area" localSheetId="3">'Fast Gaussian'!$A$1:$J$47</definedName>
    <definedName name="_xlnm.Print_Area" localSheetId="1">'Normalized Tap Arrays'!$A$1:$F$28</definedName>
    <definedName name="_xlnm.Print_Area" localSheetId="0">'Straight Formulas'!$A$1:$H$32</definedName>
  </definedNames>
  <calcPr calcId="125725"/>
</workbook>
</file>

<file path=xl/calcChain.xml><?xml version="1.0" encoding="utf-8"?>
<calcChain xmlns="http://schemas.openxmlformats.org/spreadsheetml/2006/main">
  <c r="B12" i="4"/>
  <c r="B13"/>
  <c r="B14"/>
  <c r="B15"/>
  <c r="B16"/>
  <c r="B7"/>
  <c r="B6"/>
  <c r="B5"/>
  <c r="B4"/>
  <c r="B3"/>
  <c r="F21"/>
  <c r="F22"/>
  <c r="F23"/>
  <c r="F24"/>
  <c r="F25"/>
  <c r="F26"/>
  <c r="F20"/>
  <c r="G2" i="2"/>
  <c r="D26" i="4"/>
  <c r="E26" s="1"/>
  <c r="O26" s="1"/>
  <c r="D25"/>
  <c r="E25" s="1"/>
  <c r="N25" s="1"/>
  <c r="D24"/>
  <c r="E24" s="1"/>
  <c r="N24" s="1"/>
  <c r="D23"/>
  <c r="E23" s="1"/>
  <c r="M23" s="1"/>
  <c r="D22"/>
  <c r="E22" s="1"/>
  <c r="K22" s="1"/>
  <c r="D21"/>
  <c r="E21" s="1"/>
  <c r="J21" s="1"/>
  <c r="D20"/>
  <c r="E20" s="1"/>
  <c r="J20" s="1"/>
  <c r="A17"/>
  <c r="A16"/>
  <c r="A15"/>
  <c r="A14"/>
  <c r="A13"/>
  <c r="A12"/>
  <c r="A11"/>
  <c r="A8"/>
  <c r="A7"/>
  <c r="A6"/>
  <c r="A5"/>
  <c r="A4"/>
  <c r="A3"/>
  <c r="A2"/>
  <c r="K25" l="1"/>
  <c r="L25"/>
  <c r="O25"/>
  <c r="K21"/>
  <c r="K23"/>
  <c r="L23"/>
  <c r="I20"/>
  <c r="H24"/>
  <c r="G24" s="1"/>
  <c r="I24"/>
  <c r="J24"/>
  <c r="P26"/>
  <c r="H26"/>
  <c r="G26" s="1"/>
  <c r="H22"/>
  <c r="G22" s="1"/>
  <c r="I26"/>
  <c r="I22"/>
  <c r="J26"/>
  <c r="J22"/>
  <c r="L22"/>
  <c r="M26"/>
  <c r="M24"/>
  <c r="N26"/>
  <c r="H25"/>
  <c r="G25" s="1"/>
  <c r="H23"/>
  <c r="G23" s="1"/>
  <c r="H21"/>
  <c r="G21" s="1"/>
  <c r="I25"/>
  <c r="I23"/>
  <c r="I21"/>
  <c r="J25"/>
  <c r="J23"/>
  <c r="K26"/>
  <c r="K24"/>
  <c r="L26"/>
  <c r="L24"/>
  <c r="M25"/>
  <c r="H20"/>
  <c r="G20" s="1"/>
  <c r="I2" i="2"/>
  <c r="J2"/>
  <c r="H9"/>
  <c r="I9"/>
  <c r="G9"/>
  <c r="F9"/>
  <c r="E9"/>
  <c r="D9"/>
  <c r="C9"/>
  <c r="B9"/>
  <c r="H2"/>
  <c r="F2"/>
  <c r="E2"/>
  <c r="D2"/>
  <c r="C2"/>
  <c r="H16"/>
  <c r="G16"/>
  <c r="F16"/>
  <c r="E16"/>
  <c r="D16"/>
  <c r="C16"/>
  <c r="B16"/>
  <c r="C23"/>
  <c r="D23"/>
  <c r="E23"/>
  <c r="F23"/>
  <c r="G23"/>
  <c r="B23"/>
  <c r="C37"/>
  <c r="D37"/>
  <c r="E37"/>
  <c r="B30"/>
  <c r="C30"/>
  <c r="D30"/>
  <c r="E30"/>
  <c r="F30"/>
  <c r="B44"/>
  <c r="C44"/>
  <c r="D44"/>
  <c r="B17" i="1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0"/>
  <c r="C20"/>
  <c r="D20"/>
  <c r="H24"/>
  <c r="H25"/>
  <c r="H26"/>
  <c r="H20"/>
  <c r="H21"/>
  <c r="H22"/>
  <c r="G24"/>
  <c r="G25"/>
  <c r="G26"/>
  <c r="G20"/>
  <c r="G21"/>
  <c r="G22"/>
  <c r="F24"/>
  <c r="F25"/>
  <c r="F26"/>
  <c r="F20"/>
  <c r="F21"/>
  <c r="F22"/>
  <c r="E20"/>
  <c r="E21"/>
  <c r="E22"/>
  <c r="E24"/>
  <c r="E25"/>
  <c r="E26"/>
  <c r="F23"/>
  <c r="G23"/>
  <c r="H23"/>
  <c r="E23"/>
  <c r="B5"/>
  <c r="B6"/>
  <c r="B2"/>
  <c r="B3"/>
  <c r="B4"/>
  <c r="B7"/>
  <c r="B8"/>
  <c r="B9"/>
  <c r="B10"/>
  <c r="B11"/>
  <c r="B12"/>
  <c r="B13"/>
  <c r="B14"/>
  <c r="B15"/>
  <c r="B16"/>
  <c r="B12" i="2" l="1"/>
  <c r="B33"/>
  <c r="D33" s="1"/>
  <c r="D31" s="1"/>
  <c r="B19"/>
  <c r="B47"/>
  <c r="D47" s="1"/>
  <c r="C45" s="1"/>
  <c r="B26"/>
  <c r="C31" l="1"/>
  <c r="C30" i="3" s="1"/>
  <c r="B31" i="2"/>
  <c r="F31"/>
  <c r="F30" i="3" s="1"/>
  <c r="E31" i="2"/>
  <c r="E30" i="3" s="1"/>
  <c r="D45" i="2"/>
  <c r="B45"/>
  <c r="B2" i="4" s="1"/>
  <c r="B11" s="1"/>
  <c r="C44" i="3"/>
  <c r="B27" i="2"/>
  <c r="D26"/>
  <c r="B20"/>
  <c r="D19"/>
  <c r="B13"/>
  <c r="D12"/>
  <c r="B34"/>
  <c r="B48"/>
  <c r="D30" i="3"/>
  <c r="D44"/>
  <c r="F34" i="2" l="1"/>
  <c r="E10"/>
  <c r="E9" i="3" s="1"/>
  <c r="H10" i="2"/>
  <c r="D10"/>
  <c r="D9" i="3" s="1"/>
  <c r="I10" i="2"/>
  <c r="C10"/>
  <c r="G10"/>
  <c r="B10"/>
  <c r="F10"/>
  <c r="D17"/>
  <c r="H17"/>
  <c r="E17"/>
  <c r="B17"/>
  <c r="F17"/>
  <c r="C17"/>
  <c r="C16" i="3" s="1"/>
  <c r="G17" i="2"/>
  <c r="G16" i="3" s="1"/>
  <c r="F24" i="2"/>
  <c r="G24"/>
  <c r="G23" i="3" s="1"/>
  <c r="G24" s="1"/>
  <c r="C24" i="2"/>
  <c r="B24"/>
  <c r="D24"/>
  <c r="E24"/>
  <c r="E23" i="3" s="1"/>
  <c r="D23"/>
  <c r="C9"/>
  <c r="G9"/>
  <c r="F9"/>
  <c r="H9"/>
  <c r="I9"/>
  <c r="I10" s="1"/>
  <c r="B44"/>
  <c r="B45" s="1"/>
  <c r="B30"/>
  <c r="B31" s="1"/>
  <c r="C23"/>
  <c r="C24" s="1"/>
  <c r="C25" s="1"/>
  <c r="F23"/>
  <c r="F33" i="2"/>
  <c r="F16" i="3"/>
  <c r="E31"/>
  <c r="E32" s="1"/>
  <c r="C31"/>
  <c r="C32" s="1"/>
  <c r="C45"/>
  <c r="C46" s="1"/>
  <c r="E16"/>
  <c r="F47" i="2"/>
  <c r="F48" s="1"/>
  <c r="D48" l="1"/>
  <c r="D34"/>
  <c r="D13"/>
  <c r="B23" i="3"/>
  <c r="B24" s="1"/>
  <c r="F26" i="2"/>
  <c r="F27" s="1"/>
  <c r="F12"/>
  <c r="F13" s="1"/>
  <c r="B9" i="3"/>
  <c r="B10" s="1"/>
  <c r="E10"/>
  <c r="E11" s="1"/>
  <c r="G10"/>
  <c r="G11" s="1"/>
  <c r="E24"/>
  <c r="E25" s="1"/>
  <c r="B16"/>
  <c r="B17" s="1"/>
  <c r="C10"/>
  <c r="C11" s="1"/>
  <c r="H16"/>
  <c r="G17" s="1"/>
  <c r="G18" s="1"/>
  <c r="D16"/>
  <c r="C17" s="1"/>
  <c r="C18" s="1"/>
  <c r="E17"/>
  <c r="E18" s="1"/>
  <c r="F19" i="2"/>
  <c r="F20" s="1"/>
  <c r="B2"/>
  <c r="D27" l="1"/>
  <c r="D20"/>
  <c r="B5"/>
  <c r="D5" s="1"/>
  <c r="B3" l="1"/>
  <c r="G3"/>
  <c r="G2" i="3" s="1"/>
  <c r="F3" i="2"/>
  <c r="F2" i="3" s="1"/>
  <c r="I3" i="2"/>
  <c r="I2" i="3" s="1"/>
  <c r="E3" i="2"/>
  <c r="E2" i="3" s="1"/>
  <c r="J3" i="2"/>
  <c r="J2" i="3" s="1"/>
  <c r="D3" i="2"/>
  <c r="D2" i="3" s="1"/>
  <c r="H3" i="2"/>
  <c r="H2" i="3" s="1"/>
  <c r="C3" i="2"/>
  <c r="C2" i="3" s="1"/>
  <c r="B6" i="2"/>
  <c r="B8" i="4" l="1"/>
  <c r="B17" s="1"/>
  <c r="I3" i="3"/>
  <c r="I4" s="1"/>
  <c r="F5" i="2"/>
  <c r="F6" s="1"/>
  <c r="B2" i="3"/>
  <c r="B3" s="1"/>
  <c r="C3"/>
  <c r="C4" s="1"/>
  <c r="E3"/>
  <c r="E4" s="1"/>
  <c r="G3"/>
  <c r="G4" s="1"/>
  <c r="B37" i="2"/>
  <c r="D6" l="1"/>
  <c r="B40"/>
  <c r="D40" s="1"/>
  <c r="E38" l="1"/>
  <c r="E37" i="3" s="1"/>
  <c r="E38" s="1"/>
  <c r="D38" i="2"/>
  <c r="D37" i="3" s="1"/>
  <c r="C38" i="2"/>
  <c r="C37" i="3" s="1"/>
  <c r="B38" i="2"/>
  <c r="B41"/>
  <c r="F41" l="1"/>
  <c r="B37" i="3"/>
  <c r="B38" s="1"/>
  <c r="F40" i="2"/>
  <c r="C38" i="3"/>
  <c r="C39" s="1"/>
  <c r="D41" i="2" l="1"/>
</calcChain>
</file>

<file path=xl/sharedStrings.xml><?xml version="1.0" encoding="utf-8"?>
<sst xmlns="http://schemas.openxmlformats.org/spreadsheetml/2006/main" count="140" uniqueCount="53">
  <si>
    <t>2D Gaussian Distribution [G(x, y)]</t>
  </si>
  <si>
    <t>x</t>
  </si>
  <si>
    <t>y</t>
  </si>
  <si>
    <t>Inner Matrix : 5x5</t>
  </si>
  <si>
    <t>Outer Matrix : 7x7</t>
  </si>
  <si>
    <t>Standard Deviation (σ) [for both]</t>
  </si>
  <si>
    <t>1D Distr. [G(x)]</t>
  </si>
  <si>
    <t>weight</t>
  </si>
  <si>
    <t>offset</t>
  </si>
  <si>
    <r>
      <t xml:space="preserve">  Complexity : </t>
    </r>
    <r>
      <rPr>
        <b/>
        <i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(2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) for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 samples</t>
    </r>
  </si>
  <si>
    <r>
      <t xml:space="preserve">  </t>
    </r>
    <r>
      <rPr>
        <i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: Distance to pixel</t>
    </r>
  </si>
  <si>
    <r>
      <t xml:space="preserve"> </t>
    </r>
    <r>
      <rPr>
        <i/>
        <sz val="11"/>
        <rFont val="Calibri"/>
        <family val="2"/>
        <scheme val="minor"/>
      </rPr>
      <t>G(x)</t>
    </r>
    <r>
      <rPr>
        <sz val="11"/>
        <rFont val="Calibri"/>
        <family val="2"/>
        <scheme val="minor"/>
      </rPr>
      <t xml:space="preserve"> : Tap weight at distance </t>
    </r>
    <r>
      <rPr>
        <i/>
        <sz val="11"/>
        <rFont val="Calibri"/>
        <family val="2"/>
        <scheme val="minor"/>
      </rPr>
      <t>x</t>
    </r>
  </si>
  <si>
    <r>
      <t xml:space="preserve">Complexity : </t>
    </r>
    <r>
      <rPr>
        <b/>
        <i/>
        <sz val="11"/>
        <rFont val="Calibri"/>
        <family val="2"/>
        <scheme val="minor"/>
      </rPr>
      <t>O</t>
    </r>
    <r>
      <rPr>
        <b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²) for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 samples</t>
    </r>
  </si>
  <si>
    <r>
      <t xml:space="preserve">13-tap,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</si>
  <si>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r>
      <t xml:space="preserve">Weight </t>
    </r>
    <r>
      <rPr>
        <b/>
        <sz val="11"/>
        <rFont val="Calibri"/>
        <family val="2"/>
        <scheme val="minor"/>
      </rPr>
      <t>=</t>
    </r>
  </si>
  <si>
    <r>
      <t>Weight</t>
    </r>
    <r>
      <rPr>
        <sz val="11"/>
        <rFont val="Calibri"/>
        <family val="2"/>
        <scheme val="minor"/>
      </rPr>
      <t>'</t>
    </r>
    <r>
      <rPr>
        <i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=</t>
    </r>
  </si>
  <si>
    <r>
      <t>Dist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= </t>
    </r>
  </si>
  <si>
    <r>
      <t>Σ</t>
    </r>
    <r>
      <rPr>
        <b/>
        <vertAlign val="subscript"/>
        <sz val="11"/>
        <rFont val="Calibri"/>
        <family val="2"/>
        <scheme val="minor"/>
      </rPr>
      <t>HBlur</t>
    </r>
    <r>
      <rPr>
        <b/>
        <sz val="11"/>
        <rFont val="Calibri"/>
        <family val="2"/>
        <scheme val="minor"/>
      </rPr>
      <t xml:space="preserve"> =</t>
    </r>
  </si>
  <si>
    <r>
      <t>Σ</t>
    </r>
    <r>
      <rPr>
        <b/>
        <vertAlign val="subscript"/>
        <sz val="11"/>
        <rFont val="Calibri"/>
        <family val="2"/>
        <scheme val="minor"/>
      </rPr>
      <t>HBlur</t>
    </r>
    <r>
      <rPr>
        <b/>
        <sz val="11"/>
        <rFont val="Calibri"/>
        <family val="2"/>
        <scheme val="minor"/>
      </rPr>
      <t>' =</t>
    </r>
  </si>
  <si>
    <r>
      <t>Σ</t>
    </r>
    <r>
      <rPr>
        <b/>
        <vertAlign val="subscript"/>
        <sz val="11"/>
        <rFont val="Calibri"/>
        <family val="2"/>
        <scheme val="minor"/>
      </rPr>
      <t>HVBlur</t>
    </r>
    <r>
      <rPr>
        <b/>
        <sz val="11"/>
        <rFont val="Calibri"/>
        <family val="2"/>
        <scheme val="minor"/>
      </rPr>
      <t xml:space="preserve"> =</t>
    </r>
  </si>
  <si>
    <r>
      <t>Σ</t>
    </r>
    <r>
      <rPr>
        <b/>
        <vertAlign val="subscript"/>
        <sz val="11"/>
        <rFont val="Calibri"/>
        <family val="2"/>
        <scheme val="minor"/>
      </rPr>
      <t>HVBlur</t>
    </r>
    <r>
      <rPr>
        <b/>
        <sz val="11"/>
        <rFont val="Calibri"/>
        <family val="2"/>
        <scheme val="minor"/>
      </rPr>
      <t>' =</t>
    </r>
  </si>
  <si>
    <r>
      <t xml:space="preserve">11-tap,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</si>
  <si>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r>
      <t xml:space="preserve">9-tap,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</si>
  <si>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r>
      <t xml:space="preserve">7-tap,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</si>
  <si>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r>
      <t xml:space="preserve">5-tap,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</si>
  <si>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r>
      <t xml:space="preserve">15-tap,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</si>
  <si>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r>
      <t xml:space="preserve">17-tap, </t>
    </r>
    <r>
      <rPr>
        <i/>
        <sz val="11"/>
        <rFont val="Calibri"/>
        <family val="2"/>
        <scheme val="minor"/>
      </rPr>
      <t>σ</t>
    </r>
    <r>
      <rPr>
        <b/>
        <sz val="11"/>
        <rFont val="Calibri"/>
        <family val="2"/>
        <scheme val="minor"/>
      </rPr>
      <t xml:space="preserve"> = </t>
    </r>
  </si>
  <si>
    <t>17-tap</t>
  </si>
  <si>
    <t>15-tap</t>
  </si>
  <si>
    <t>13-tap</t>
  </si>
  <si>
    <t>11-tap</t>
  </si>
  <si>
    <t>9-tap</t>
  </si>
  <si>
    <t>7-tap</t>
  </si>
  <si>
    <t>5-tap</t>
  </si>
  <si>
    <t>distance</t>
  </si>
  <si>
    <t>Box-Likeness =</t>
  </si>
  <si>
    <r>
      <t>Lost Light</t>
    </r>
    <r>
      <rPr>
        <b/>
        <sz val="11"/>
        <rFont val="Calibri"/>
        <family val="2"/>
        <scheme val="minor"/>
      </rPr>
      <t xml:space="preserve"> =</t>
    </r>
  </si>
  <si>
    <t>Box</t>
  </si>
  <si>
    <t>Weights =</t>
  </si>
  <si>
    <t>Weights</t>
  </si>
  <si>
    <t>Taps</t>
  </si>
  <si>
    <t>Ideal σ =</t>
  </si>
  <si>
    <t>Minimum Normalization</t>
  </si>
  <si>
    <t>α</t>
  </si>
  <si>
    <t>a</t>
  </si>
  <si>
    <t>b</t>
  </si>
  <si>
    <t>c</t>
  </si>
  <si>
    <t>Mean</t>
  </si>
  <si>
    <t>Mean Difference</t>
  </si>
  <si>
    <t>MD</t>
  </si>
  <si>
    <t>β</t>
  </si>
  <si>
    <t>Normalized Inv. MD</t>
  </si>
  <si>
    <r>
      <t>f(x) = αx</t>
    </r>
    <r>
      <rPr>
        <vertAlign val="superscript"/>
        <sz val="11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>+ βx³ + ax² + bx + c</t>
    </r>
  </si>
</sst>
</file>

<file path=xl/styles.xml><?xml version="1.0" encoding="utf-8"?>
<styleSheet xmlns="http://schemas.openxmlformats.org/spreadsheetml/2006/main">
  <numFmts count="9">
    <numFmt numFmtId="164" formatCode="0.0000000000"/>
    <numFmt numFmtId="165" formatCode="0.000000000000000"/>
    <numFmt numFmtId="166" formatCode="0.0000000"/>
    <numFmt numFmtId="167" formatCode="0.0000000E+00"/>
    <numFmt numFmtId="168" formatCode="0.00000000000000E+00"/>
    <numFmt numFmtId="169" formatCode="0.00000%"/>
    <numFmt numFmtId="170" formatCode="0.0000000%"/>
    <numFmt numFmtId="171" formatCode="0.00000000000000"/>
    <numFmt numFmtId="172" formatCode="0.000000000000E+00"/>
  </numFmts>
  <fonts count="15"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23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4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0" fontId="3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8" xfId="0" applyFont="1" applyBorder="1"/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7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12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7" fontId="4" fillId="0" borderId="1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7" fontId="4" fillId="0" borderId="0" xfId="0" applyNumberFormat="1" applyFont="1"/>
    <xf numFmtId="166" fontId="11" fillId="0" borderId="0" xfId="0" applyNumberFormat="1" applyFont="1" applyAlignment="1">
      <alignment horizontal="center"/>
    </xf>
    <xf numFmtId="0" fontId="11" fillId="0" borderId="0" xfId="0" applyFont="1"/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9" fontId="4" fillId="0" borderId="0" xfId="0" applyNumberFormat="1" applyFont="1" applyAlignment="1">
      <alignment horizontal="left"/>
    </xf>
    <xf numFmtId="167" fontId="4" fillId="0" borderId="0" xfId="0" applyNumberFormat="1" applyFont="1" applyBorder="1" applyAlignment="1">
      <alignment horizontal="center"/>
    </xf>
    <xf numFmtId="168" fontId="4" fillId="0" borderId="0" xfId="0" applyNumberFormat="1" applyFont="1"/>
    <xf numFmtId="0" fontId="12" fillId="0" borderId="0" xfId="0" applyFont="1" applyAlignment="1">
      <alignment horizontal="center" readingOrder="1"/>
    </xf>
    <xf numFmtId="0" fontId="2" fillId="0" borderId="0" xfId="0" applyFont="1"/>
    <xf numFmtId="168" fontId="5" fillId="0" borderId="0" xfId="0" applyNumberFormat="1" applyFont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1" xfId="0" applyFont="1" applyBorder="1" applyAlignment="1"/>
    <xf numFmtId="170" fontId="4" fillId="0" borderId="2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4" fillId="0" borderId="20" xfId="0" applyFont="1" applyBorder="1"/>
    <xf numFmtId="0" fontId="4" fillId="0" borderId="19" xfId="0" applyFont="1" applyBorder="1"/>
    <xf numFmtId="0" fontId="4" fillId="0" borderId="20" xfId="0" applyFont="1" applyBorder="1" applyAlignment="1"/>
    <xf numFmtId="168" fontId="4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72" fontId="4" fillId="0" borderId="0" xfId="0" applyNumberFormat="1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plotArea>
      <c:layout/>
      <c:scatterChart>
        <c:scatterStyle val="smoothMarker"/>
        <c:ser>
          <c:idx val="0"/>
          <c:order val="0"/>
          <c:tx>
            <c:strRef>
              <c:f>'Box-Likeness'!$B$1</c:f>
              <c:strCache>
                <c:ptCount val="1"/>
                <c:pt idx="0">
                  <c:v>Mean Difference</c:v>
                </c:pt>
              </c:strCache>
            </c:strRef>
          </c:tx>
          <c:trendline>
            <c:trendlineType val="poly"/>
            <c:order val="4"/>
          </c:trendline>
          <c:xVal>
            <c:numRef>
              <c:f>'Box-Likeness'!$A$2:$A$8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xVal>
          <c:yVal>
            <c:numRef>
              <c:f>'Box-Likeness'!$B$2:$B$8</c:f>
              <c:numCache>
                <c:formatCode>General</c:formatCode>
                <c:ptCount val="7"/>
                <c:pt idx="0">
                  <c:v>0.15219387080392194</c:v>
                </c:pt>
                <c:pt idx="1">
                  <c:v>0.14969190115992448</c:v>
                </c:pt>
                <c:pt idx="2">
                  <c:v>0.13039249548970491</c:v>
                </c:pt>
                <c:pt idx="3">
                  <c:v>0.11173165508323381</c:v>
                </c:pt>
                <c:pt idx="4">
                  <c:v>9.6149533373726642E-2</c:v>
                </c:pt>
                <c:pt idx="5">
                  <c:v>8.5755601506252013E-2</c:v>
                </c:pt>
                <c:pt idx="6">
                  <c:v>7.913775657188854E-2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'Box-Likeness'!$B$10</c:f>
              <c:strCache>
                <c:ptCount val="1"/>
                <c:pt idx="0">
                  <c:v>Normalized Inv. MD</c:v>
                </c:pt>
              </c:strCache>
            </c:strRef>
          </c:tx>
          <c:xVal>
            <c:numRef>
              <c:f>'Box-Likeness'!$A$11:$A$17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xVal>
          <c:yVal>
            <c:numRef>
              <c:f>'Box-Likeness'!$B$11:$B$17</c:f>
              <c:numCache>
                <c:formatCode>0.0000000%</c:formatCode>
                <c:ptCount val="7"/>
                <c:pt idx="0">
                  <c:v>1.0234555026001901E-3</c:v>
                </c:pt>
                <c:pt idx="1">
                  <c:v>0</c:v>
                </c:pt>
                <c:pt idx="2">
                  <c:v>7.4057845691024582E-3</c:v>
                </c:pt>
                <c:pt idx="3">
                  <c:v>0</c:v>
                </c:pt>
                <c:pt idx="4">
                  <c:v>0</c:v>
                </c:pt>
                <c:pt idx="5">
                  <c:v>4.9943764794848633E-3</c:v>
                </c:pt>
                <c:pt idx="6">
                  <c:v>0</c:v>
                </c:pt>
              </c:numCache>
            </c:numRef>
          </c:yVal>
          <c:smooth val="1"/>
        </c:ser>
        <c:axId val="58439936"/>
        <c:axId val="58454016"/>
      </c:scatterChart>
      <c:valAx>
        <c:axId val="58439936"/>
        <c:scaling>
          <c:orientation val="minMax"/>
        </c:scaling>
        <c:axPos val="b"/>
        <c:numFmt formatCode="General" sourceLinked="1"/>
        <c:tickLblPos val="nextTo"/>
        <c:crossAx val="58454016"/>
        <c:crosses val="autoZero"/>
        <c:crossBetween val="midCat"/>
      </c:valAx>
      <c:valAx>
        <c:axId val="58454016"/>
        <c:scaling>
          <c:orientation val="minMax"/>
        </c:scaling>
        <c:axPos val="l"/>
        <c:majorGridlines/>
        <c:numFmt formatCode="0.00%" sourceLinked="0"/>
        <c:tickLblPos val="nextTo"/>
        <c:crossAx val="58439936"/>
        <c:crosses val="autoZero"/>
        <c:crossBetween val="midCat"/>
      </c:valAx>
    </c:plotArea>
    <c:legend>
      <c:legendPos val="r"/>
      <c:legendEntry>
        <c:idx val="-1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28</xdr:row>
      <xdr:rowOff>19050</xdr:rowOff>
    </xdr:from>
    <xdr:to>
      <xdr:col>3</xdr:col>
      <xdr:colOff>276225</xdr:colOff>
      <xdr:row>31</xdr:row>
      <xdr:rowOff>57150</xdr:rowOff>
    </xdr:to>
    <xdr:pic>
      <xdr:nvPicPr>
        <xdr:cNvPr id="10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4657725"/>
          <a:ext cx="2028825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0</xdr:row>
      <xdr:rowOff>57150</xdr:rowOff>
    </xdr:from>
    <xdr:to>
      <xdr:col>4</xdr:col>
      <xdr:colOff>133350</xdr:colOff>
      <xdr:row>3</xdr:row>
      <xdr:rowOff>95250</xdr:rowOff>
    </xdr:to>
    <xdr:pic>
      <xdr:nvPicPr>
        <xdr:cNvPr id="10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57150"/>
          <a:ext cx="1714500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66675</xdr:rowOff>
    </xdr:from>
    <xdr:to>
      <xdr:col>18</xdr:col>
      <xdr:colOff>161925</xdr:colOff>
      <xdr:row>17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A4" workbookViewId="0">
      <selection activeCell="D28" sqref="D28"/>
    </sheetView>
  </sheetViews>
  <sheetFormatPr defaultRowHeight="15"/>
  <cols>
    <col min="1" max="1" width="3" style="28" bestFit="1" customWidth="1"/>
    <col min="2" max="2" width="14" style="14" bestFit="1" customWidth="1"/>
    <col min="3" max="3" width="12.5703125" style="3" bestFit="1" customWidth="1"/>
    <col min="4" max="4" width="13.28515625" style="4" customWidth="1"/>
    <col min="5" max="12" width="13.28515625" style="3" customWidth="1"/>
    <col min="13" max="16384" width="9.140625" style="3"/>
  </cols>
  <sheetData>
    <row r="1" spans="1:12" ht="15.75" thickBot="1">
      <c r="A1" s="1" t="s">
        <v>1</v>
      </c>
      <c r="B1" s="2" t="s">
        <v>6</v>
      </c>
    </row>
    <row r="2" spans="1:12">
      <c r="A2" s="5">
        <v>0</v>
      </c>
      <c r="B2" s="6">
        <f t="shared" ref="B2:B17" si="0">(1/(SQRT(2*PI())*$E$14))*EXP(-(POWER(A2,2)/(2*POWER($E$14,2))))</f>
        <v>0.3989422804014327</v>
      </c>
      <c r="F2" s="7"/>
    </row>
    <row r="3" spans="1:12">
      <c r="A3" s="8">
        <v>1</v>
      </c>
      <c r="B3" s="9">
        <f t="shared" si="0"/>
        <v>0.24197072451914337</v>
      </c>
    </row>
    <row r="4" spans="1:12" ht="15.75" customHeight="1">
      <c r="A4" s="8">
        <v>2</v>
      </c>
      <c r="B4" s="9">
        <f t="shared" si="0"/>
        <v>5.3990966513188063E-2</v>
      </c>
    </row>
    <row r="5" spans="1:12">
      <c r="A5" s="8">
        <v>3</v>
      </c>
      <c r="B5" s="9">
        <f t="shared" si="0"/>
        <v>4.4318484119380075E-3</v>
      </c>
      <c r="G5" s="10"/>
      <c r="H5" s="10"/>
      <c r="I5" s="10"/>
    </row>
    <row r="6" spans="1:12">
      <c r="A6" s="8">
        <v>4</v>
      </c>
      <c r="B6" s="9">
        <f t="shared" si="0"/>
        <v>1.3383022576488537E-4</v>
      </c>
      <c r="C6" s="11" t="s">
        <v>9</v>
      </c>
      <c r="G6" s="10"/>
      <c r="H6" s="10"/>
      <c r="I6" s="10"/>
    </row>
    <row r="7" spans="1:12">
      <c r="A7" s="8">
        <v>5</v>
      </c>
      <c r="B7" s="9">
        <f t="shared" si="0"/>
        <v>1.4867195147342977E-6</v>
      </c>
      <c r="G7" s="10"/>
      <c r="H7" s="10"/>
      <c r="I7" s="10"/>
    </row>
    <row r="8" spans="1:12">
      <c r="A8" s="8">
        <v>6</v>
      </c>
      <c r="B8" s="9">
        <f t="shared" si="0"/>
        <v>6.0758828498232861E-9</v>
      </c>
      <c r="C8" s="3" t="s">
        <v>10</v>
      </c>
      <c r="G8" s="10"/>
      <c r="H8" s="10"/>
      <c r="I8" s="12"/>
      <c r="J8" s="13"/>
    </row>
    <row r="9" spans="1:12">
      <c r="A9" s="8">
        <v>7</v>
      </c>
      <c r="B9" s="9">
        <f t="shared" si="0"/>
        <v>9.1347204083645936E-12</v>
      </c>
      <c r="C9" s="3" t="s">
        <v>11</v>
      </c>
      <c r="G9" s="10"/>
      <c r="H9" s="10"/>
      <c r="I9" s="10"/>
      <c r="J9" s="14"/>
    </row>
    <row r="10" spans="1:12">
      <c r="A10" s="8">
        <v>8</v>
      </c>
      <c r="B10" s="9">
        <f t="shared" si="0"/>
        <v>5.0522710835368927E-15</v>
      </c>
      <c r="H10" s="10"/>
      <c r="I10" s="10"/>
    </row>
    <row r="11" spans="1:12">
      <c r="A11" s="8">
        <v>9</v>
      </c>
      <c r="B11" s="9">
        <f t="shared" si="0"/>
        <v>1.0279773571668917E-18</v>
      </c>
      <c r="H11" s="15"/>
      <c r="I11" s="16"/>
      <c r="J11" s="14"/>
    </row>
    <row r="12" spans="1:12" ht="15.75" thickBot="1">
      <c r="A12" s="8">
        <v>10</v>
      </c>
      <c r="B12" s="9">
        <f t="shared" si="0"/>
        <v>7.6945986267064199E-23</v>
      </c>
      <c r="G12" s="17"/>
      <c r="H12" s="10"/>
      <c r="I12" s="18"/>
      <c r="J12" s="14"/>
    </row>
    <row r="13" spans="1:12" ht="15.75" thickBot="1">
      <c r="A13" s="8">
        <v>11</v>
      </c>
      <c r="B13" s="9">
        <f t="shared" si="0"/>
        <v>2.1188192535093538E-27</v>
      </c>
      <c r="D13" s="19"/>
      <c r="E13" s="20" t="s">
        <v>5</v>
      </c>
      <c r="F13" s="21"/>
      <c r="G13" s="22"/>
      <c r="H13" s="23"/>
      <c r="I13" s="18"/>
    </row>
    <row r="14" spans="1:12">
      <c r="A14" s="8">
        <v>12</v>
      </c>
      <c r="B14" s="9">
        <f t="shared" si="0"/>
        <v>2.1463837356630605E-32</v>
      </c>
      <c r="D14" s="24"/>
      <c r="E14" s="25">
        <v>1</v>
      </c>
      <c r="F14" s="26"/>
      <c r="G14" s="16"/>
      <c r="H14" s="15"/>
      <c r="I14" s="16"/>
      <c r="J14" s="14"/>
    </row>
    <row r="15" spans="1:12">
      <c r="A15" s="8">
        <v>13</v>
      </c>
      <c r="B15" s="9">
        <f t="shared" si="0"/>
        <v>7.9988277570068127E-38</v>
      </c>
      <c r="D15" s="27"/>
      <c r="E15" s="17"/>
      <c r="F15" s="17"/>
      <c r="G15" s="17"/>
      <c r="H15" s="10"/>
      <c r="I15" s="18"/>
      <c r="J15" s="14"/>
      <c r="K15" s="10"/>
      <c r="L15" s="10"/>
    </row>
    <row r="16" spans="1:12">
      <c r="A16" s="8">
        <v>14</v>
      </c>
      <c r="B16" s="9">
        <f t="shared" si="0"/>
        <v>1.0966065593889713E-43</v>
      </c>
      <c r="D16" s="22"/>
      <c r="E16" s="10"/>
      <c r="F16" s="23"/>
      <c r="G16" s="22"/>
      <c r="H16" s="23"/>
      <c r="I16" s="18"/>
      <c r="K16" s="10"/>
      <c r="L16" s="10"/>
    </row>
    <row r="17" spans="1:13">
      <c r="A17" s="8">
        <v>15</v>
      </c>
      <c r="B17" s="9">
        <f t="shared" si="0"/>
        <v>5.5307095498444164E-50</v>
      </c>
      <c r="D17" s="16"/>
      <c r="E17" s="16"/>
      <c r="F17" s="16"/>
      <c r="G17" s="16"/>
      <c r="H17" s="16"/>
      <c r="I17" s="16"/>
      <c r="J17" s="10"/>
      <c r="K17" s="10"/>
      <c r="L17" s="10"/>
    </row>
    <row r="18" spans="1:13" ht="15.75" thickBot="1">
      <c r="D18" s="27"/>
      <c r="E18" s="17"/>
      <c r="F18" s="17"/>
      <c r="G18" s="17"/>
      <c r="H18" s="17"/>
      <c r="I18" s="16"/>
      <c r="J18" s="29"/>
      <c r="K18" s="16"/>
      <c r="L18" s="10"/>
    </row>
    <row r="19" spans="1:13" ht="15.75" thickBot="1">
      <c r="A19" s="30" t="s">
        <v>2</v>
      </c>
      <c r="B19" s="31"/>
      <c r="C19" s="32"/>
      <c r="D19" s="32"/>
      <c r="E19" s="33" t="s">
        <v>0</v>
      </c>
      <c r="F19" s="32"/>
      <c r="G19" s="32"/>
      <c r="H19" s="34"/>
      <c r="L19" s="10"/>
    </row>
    <row r="20" spans="1:13">
      <c r="A20" s="35">
        <v>3</v>
      </c>
      <c r="B20" s="36">
        <f t="shared" ref="B20:H26" si="1">(1/(2*PI()*POWER($E$14,2)))*EXP(-((POWER($A20,2)+POWER(B$27,2))/(2*POWER($E$14,2))))</f>
        <v>1.9641280346397441E-5</v>
      </c>
      <c r="C20" s="36">
        <f t="shared" si="1"/>
        <v>2.392797792004706E-4</v>
      </c>
      <c r="D20" s="36">
        <f t="shared" si="1"/>
        <v>1.0723775711956546E-3</v>
      </c>
      <c r="E20" s="36">
        <f t="shared" si="1"/>
        <v>1.7680517118520167E-3</v>
      </c>
      <c r="F20" s="36">
        <f t="shared" si="1"/>
        <v>1.0723775711956546E-3</v>
      </c>
      <c r="G20" s="36">
        <f t="shared" si="1"/>
        <v>2.392797792004706E-4</v>
      </c>
      <c r="H20" s="36">
        <f t="shared" si="1"/>
        <v>1.9641280346397441E-5</v>
      </c>
      <c r="L20" s="16"/>
    </row>
    <row r="21" spans="1:13">
      <c r="A21" s="37">
        <v>2</v>
      </c>
      <c r="B21" s="36">
        <f t="shared" si="1"/>
        <v>2.392797792004706E-4</v>
      </c>
      <c r="C21" s="38">
        <f t="shared" si="1"/>
        <v>2.9150244650281935E-3</v>
      </c>
      <c r="D21" s="38">
        <f t="shared" si="1"/>
        <v>1.3064233284684921E-2</v>
      </c>
      <c r="E21" s="38">
        <f t="shared" si="1"/>
        <v>2.1539279301848634E-2</v>
      </c>
      <c r="F21" s="38">
        <f t="shared" si="1"/>
        <v>1.3064233284684921E-2</v>
      </c>
      <c r="G21" s="38">
        <f t="shared" si="1"/>
        <v>2.9150244650281935E-3</v>
      </c>
      <c r="H21" s="36">
        <f t="shared" si="1"/>
        <v>2.392797792004706E-4</v>
      </c>
      <c r="L21" s="39"/>
    </row>
    <row r="22" spans="1:13">
      <c r="A22" s="37">
        <v>1</v>
      </c>
      <c r="B22" s="36">
        <f t="shared" si="1"/>
        <v>1.0723775711956546E-3</v>
      </c>
      <c r="C22" s="38">
        <f t="shared" si="1"/>
        <v>1.3064233284684921E-2</v>
      </c>
      <c r="D22" s="38">
        <f t="shared" si="1"/>
        <v>5.8549831524319168E-2</v>
      </c>
      <c r="E22" s="38">
        <f t="shared" si="1"/>
        <v>9.6532352630053914E-2</v>
      </c>
      <c r="F22" s="38">
        <f t="shared" si="1"/>
        <v>5.8549831524319168E-2</v>
      </c>
      <c r="G22" s="38">
        <f t="shared" si="1"/>
        <v>1.3064233284684921E-2</v>
      </c>
      <c r="H22" s="36">
        <f t="shared" si="1"/>
        <v>1.0723775711956546E-3</v>
      </c>
      <c r="M22" s="10"/>
    </row>
    <row r="23" spans="1:13">
      <c r="A23" s="37">
        <v>0</v>
      </c>
      <c r="B23" s="36">
        <f t="shared" si="1"/>
        <v>1.7680517118520167E-3</v>
      </c>
      <c r="C23" s="38">
        <f t="shared" si="1"/>
        <v>2.1539279301848634E-2</v>
      </c>
      <c r="D23" s="38">
        <f t="shared" si="1"/>
        <v>9.6532352630053914E-2</v>
      </c>
      <c r="E23" s="40">
        <f t="shared" si="1"/>
        <v>0.15915494309189535</v>
      </c>
      <c r="F23" s="38">
        <f t="shared" si="1"/>
        <v>9.6532352630053914E-2</v>
      </c>
      <c r="G23" s="38">
        <f t="shared" si="1"/>
        <v>2.1539279301848634E-2</v>
      </c>
      <c r="H23" s="36">
        <f t="shared" si="1"/>
        <v>1.7680517118520167E-3</v>
      </c>
    </row>
    <row r="24" spans="1:13">
      <c r="A24" s="37">
        <v>1</v>
      </c>
      <c r="B24" s="36">
        <f t="shared" si="1"/>
        <v>1.0723775711956546E-3</v>
      </c>
      <c r="C24" s="38">
        <f t="shared" si="1"/>
        <v>1.3064233284684921E-2</v>
      </c>
      <c r="D24" s="38">
        <f t="shared" si="1"/>
        <v>5.8549831524319168E-2</v>
      </c>
      <c r="E24" s="38">
        <f t="shared" si="1"/>
        <v>9.6532352630053914E-2</v>
      </c>
      <c r="F24" s="38">
        <f t="shared" si="1"/>
        <v>5.8549831524319168E-2</v>
      </c>
      <c r="G24" s="38">
        <f t="shared" si="1"/>
        <v>1.3064233284684921E-2</v>
      </c>
      <c r="H24" s="36">
        <f t="shared" si="1"/>
        <v>1.0723775711956546E-3</v>
      </c>
      <c r="L24" s="10"/>
    </row>
    <row r="25" spans="1:13">
      <c r="A25" s="37">
        <v>2</v>
      </c>
      <c r="B25" s="36">
        <f t="shared" si="1"/>
        <v>2.392797792004706E-4</v>
      </c>
      <c r="C25" s="38">
        <f t="shared" si="1"/>
        <v>2.9150244650281935E-3</v>
      </c>
      <c r="D25" s="38">
        <f t="shared" si="1"/>
        <v>1.3064233284684921E-2</v>
      </c>
      <c r="E25" s="38">
        <f t="shared" si="1"/>
        <v>2.1539279301848634E-2</v>
      </c>
      <c r="F25" s="38">
        <f t="shared" si="1"/>
        <v>1.3064233284684921E-2</v>
      </c>
      <c r="G25" s="38">
        <f t="shared" si="1"/>
        <v>2.9150244650281935E-3</v>
      </c>
      <c r="H25" s="36">
        <f t="shared" si="1"/>
        <v>2.392797792004706E-4</v>
      </c>
    </row>
    <row r="26" spans="1:13" ht="15.75" thickBot="1">
      <c r="A26" s="41">
        <v>3</v>
      </c>
      <c r="B26" s="36">
        <f t="shared" si="1"/>
        <v>1.9641280346397441E-5</v>
      </c>
      <c r="C26" s="36">
        <f t="shared" si="1"/>
        <v>2.392797792004706E-4</v>
      </c>
      <c r="D26" s="36">
        <f t="shared" si="1"/>
        <v>1.0723775711956546E-3</v>
      </c>
      <c r="E26" s="36">
        <f t="shared" si="1"/>
        <v>1.7680517118520167E-3</v>
      </c>
      <c r="F26" s="36">
        <f t="shared" si="1"/>
        <v>1.0723775711956546E-3</v>
      </c>
      <c r="G26" s="36">
        <f t="shared" si="1"/>
        <v>2.392797792004706E-4</v>
      </c>
      <c r="H26" s="36">
        <f t="shared" si="1"/>
        <v>1.9641280346397441E-5</v>
      </c>
    </row>
    <row r="27" spans="1:13" ht="15.75" thickBot="1">
      <c r="A27" s="42" t="s">
        <v>1</v>
      </c>
      <c r="B27" s="43">
        <v>3</v>
      </c>
      <c r="C27" s="44">
        <v>2</v>
      </c>
      <c r="D27" s="44">
        <v>1</v>
      </c>
      <c r="E27" s="44">
        <v>0</v>
      </c>
      <c r="F27" s="44">
        <v>1</v>
      </c>
      <c r="G27" s="44">
        <v>2</v>
      </c>
      <c r="H27" s="45">
        <v>3</v>
      </c>
    </row>
    <row r="29" spans="1:13">
      <c r="E29" s="46" t="s">
        <v>3</v>
      </c>
      <c r="H29" s="47" t="s">
        <v>12</v>
      </c>
    </row>
    <row r="30" spans="1:13">
      <c r="E30" s="46" t="s">
        <v>4</v>
      </c>
    </row>
    <row r="32" spans="1:13">
      <c r="D32" s="46"/>
    </row>
  </sheetData>
  <phoneticPr fontId="1" type="noConversion"/>
  <pageMargins left="0.75" right="0.75" top="1" bottom="1" header="0.5" footer="0.5"/>
  <pageSetup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Normal="100" workbookViewId="0">
      <selection activeCell="D8" sqref="D8"/>
    </sheetView>
  </sheetViews>
  <sheetFormatPr defaultRowHeight="15"/>
  <cols>
    <col min="1" max="1" width="10" style="3" bestFit="1" customWidth="1"/>
    <col min="2" max="10" width="18.42578125" style="3" customWidth="1"/>
    <col min="11" max="16384" width="9.140625" style="3"/>
  </cols>
  <sheetData>
    <row r="1" spans="1:12">
      <c r="B1" s="47" t="s">
        <v>26</v>
      </c>
      <c r="C1" s="82">
        <v>1.2085999999999999</v>
      </c>
      <c r="D1" s="70" t="s">
        <v>38</v>
      </c>
      <c r="E1" s="48">
        <v>9</v>
      </c>
      <c r="F1" s="49" t="s">
        <v>41</v>
      </c>
      <c r="G1" s="82">
        <v>1.2085999999999999</v>
      </c>
    </row>
    <row r="2" spans="1:12">
      <c r="A2" s="49" t="s">
        <v>14</v>
      </c>
      <c r="B2" s="9">
        <f t="shared" ref="B2:J2" si="0">(1/(SQRT(2*PI())*$C1))*EXP(-(POWER(B4,2)/(2*POWER($C1,2))))</f>
        <v>0.33008628198033491</v>
      </c>
      <c r="C2" s="9">
        <f t="shared" si="0"/>
        <v>0.23440624878741628</v>
      </c>
      <c r="D2" s="9">
        <f t="shared" si="0"/>
        <v>8.3944899182354288E-2</v>
      </c>
      <c r="E2" s="9">
        <f t="shared" si="0"/>
        <v>1.5160127603785264E-2</v>
      </c>
      <c r="F2" s="9">
        <f t="shared" si="0"/>
        <v>1.3806856774220791E-3</v>
      </c>
      <c r="G2" s="9">
        <f t="shared" si="0"/>
        <v>6.3411817434098729E-5</v>
      </c>
      <c r="H2" s="9">
        <f t="shared" si="0"/>
        <v>1.4686861501775366E-6</v>
      </c>
      <c r="I2" s="9">
        <f t="shared" si="0"/>
        <v>1.7154229510076643E-8</v>
      </c>
      <c r="J2" s="9">
        <f t="shared" si="0"/>
        <v>1.0104081744533024E-10</v>
      </c>
    </row>
    <row r="3" spans="1:12">
      <c r="A3" s="49" t="s">
        <v>15</v>
      </c>
      <c r="B3" s="50">
        <f>B2*(1+$D5)</f>
        <v>0.33008628198033491</v>
      </c>
      <c r="C3" s="50">
        <f t="shared" ref="C3:J3" si="1">C2*(1+$D5)</f>
        <v>0.23440624878741628</v>
      </c>
      <c r="D3" s="50">
        <f t="shared" si="1"/>
        <v>8.3944899182354288E-2</v>
      </c>
      <c r="E3" s="50">
        <f t="shared" si="1"/>
        <v>1.5160127603785264E-2</v>
      </c>
      <c r="F3" s="50">
        <f t="shared" si="1"/>
        <v>1.3806856774220791E-3</v>
      </c>
      <c r="G3" s="50">
        <f t="shared" si="1"/>
        <v>6.3411817434098729E-5</v>
      </c>
      <c r="H3" s="50">
        <f t="shared" si="1"/>
        <v>1.4686861501775366E-6</v>
      </c>
      <c r="I3" s="50">
        <f t="shared" si="1"/>
        <v>1.7154229510076643E-8</v>
      </c>
      <c r="J3" s="50">
        <f t="shared" si="1"/>
        <v>1.0104081744533024E-10</v>
      </c>
      <c r="K3" s="16"/>
      <c r="L3" s="10"/>
    </row>
    <row r="4" spans="1:12">
      <c r="A4" s="49" t="s">
        <v>16</v>
      </c>
      <c r="B4" s="27">
        <v>0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51">
        <v>8</v>
      </c>
      <c r="K4" s="51"/>
      <c r="L4" s="10"/>
    </row>
    <row r="5" spans="1:12" ht="18">
      <c r="A5" s="47" t="s">
        <v>17</v>
      </c>
      <c r="B5" s="52">
        <f>SUM($C2:$J2, $C2:$J2, $B2)</f>
        <v>1</v>
      </c>
      <c r="C5" s="49" t="s">
        <v>36</v>
      </c>
      <c r="D5" s="74">
        <f>-(1 - 1/B5)</f>
        <v>0</v>
      </c>
      <c r="E5" s="47" t="s">
        <v>18</v>
      </c>
      <c r="F5" s="52">
        <f>SUM(B3:J3, C3:J3)</f>
        <v>0.99999999999999989</v>
      </c>
      <c r="G5" s="53"/>
      <c r="H5" s="53"/>
    </row>
    <row r="6" spans="1:12" ht="18">
      <c r="A6" s="47" t="s">
        <v>19</v>
      </c>
      <c r="B6" s="52">
        <f>$B2*$B5+(SUM(C2:J2)*B5*2)</f>
        <v>1</v>
      </c>
      <c r="C6" s="49" t="s">
        <v>35</v>
      </c>
      <c r="D6" s="65">
        <f>'Box-Likeness'!B17</f>
        <v>0</v>
      </c>
      <c r="E6" s="47" t="s">
        <v>20</v>
      </c>
      <c r="F6" s="52">
        <f>$B3*$F5+(SUM(C3:J3)*F5*2)</f>
        <v>0.99999999999999989</v>
      </c>
      <c r="H6" s="59"/>
    </row>
    <row r="8" spans="1:12">
      <c r="B8" s="47" t="s">
        <v>25</v>
      </c>
      <c r="C8" s="82">
        <v>1.1402108</v>
      </c>
      <c r="D8" s="70" t="s">
        <v>38</v>
      </c>
      <c r="E8" s="48">
        <v>8</v>
      </c>
      <c r="F8" s="49" t="s">
        <v>41</v>
      </c>
      <c r="G8" s="82">
        <v>1.1402108</v>
      </c>
    </row>
    <row r="9" spans="1:12">
      <c r="A9" s="49" t="s">
        <v>14</v>
      </c>
      <c r="B9" s="9">
        <f t="shared" ref="B9:G9" si="2">(1/(SQRT(2*PI())*$C8))*EXP(-(POWER(B11,2)/(2*POWER($C8,2))))</f>
        <v>0.34988467080072627</v>
      </c>
      <c r="C9" s="9">
        <f t="shared" si="2"/>
        <v>0.23817651739317675</v>
      </c>
      <c r="D9" s="9">
        <f t="shared" si="2"/>
        <v>7.5131319521571829E-2</v>
      </c>
      <c r="E9" s="9">
        <f t="shared" si="2"/>
        <v>1.0982245363395503E-2</v>
      </c>
      <c r="F9" s="9">
        <f t="shared" si="2"/>
        <v>7.4389102478985961E-4</v>
      </c>
      <c r="G9" s="9">
        <f t="shared" si="2"/>
        <v>2.3349390355323342E-5</v>
      </c>
      <c r="H9" s="9">
        <f t="shared" ref="H9:I9" si="3">(1/(SQRT(2*PI())*$C8))*EXP(-(POWER(H11,2)/(2*POWER($C8,2))))</f>
        <v>3.3961731416473321E-7</v>
      </c>
      <c r="I9" s="9">
        <f t="shared" si="3"/>
        <v>2.289033511499676E-9</v>
      </c>
    </row>
    <row r="10" spans="1:12">
      <c r="A10" s="49" t="s">
        <v>15</v>
      </c>
      <c r="B10" s="50">
        <f>B9*(1+$D12)</f>
        <v>0.34988467080072627</v>
      </c>
      <c r="C10" s="50">
        <f t="shared" ref="C10:I10" si="4">C9*(1+$D12)</f>
        <v>0.23817651739317675</v>
      </c>
      <c r="D10" s="50">
        <f t="shared" si="4"/>
        <v>7.5131319521571829E-2</v>
      </c>
      <c r="E10" s="50">
        <f t="shared" si="4"/>
        <v>1.0982245363395503E-2</v>
      </c>
      <c r="F10" s="50">
        <f t="shared" si="4"/>
        <v>7.4389102478985961E-4</v>
      </c>
      <c r="G10" s="50">
        <f t="shared" si="4"/>
        <v>2.3349390355323342E-5</v>
      </c>
      <c r="H10" s="50">
        <f t="shared" si="4"/>
        <v>3.3961731416473321E-7</v>
      </c>
      <c r="I10" s="50">
        <f t="shared" si="4"/>
        <v>2.289033511499676E-9</v>
      </c>
    </row>
    <row r="11" spans="1:12">
      <c r="A11" s="49" t="s">
        <v>16</v>
      </c>
      <c r="B11" s="27">
        <v>0</v>
      </c>
      <c r="C11" s="51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</row>
    <row r="12" spans="1:12" ht="18">
      <c r="A12" s="47" t="s">
        <v>17</v>
      </c>
      <c r="B12" s="52">
        <f>SUM($C9:$I9, $C9:$I9, $B9)</f>
        <v>1</v>
      </c>
      <c r="C12" s="49" t="s">
        <v>36</v>
      </c>
      <c r="D12" s="74">
        <f>-(1 - 1/B12)</f>
        <v>0</v>
      </c>
      <c r="E12" s="47" t="s">
        <v>18</v>
      </c>
      <c r="F12" s="52">
        <f>SUM(B10:I10, C10:I10)</f>
        <v>1.0000000000000002</v>
      </c>
      <c r="G12" s="53"/>
      <c r="H12" s="53"/>
    </row>
    <row r="13" spans="1:12" ht="18">
      <c r="A13" s="47" t="s">
        <v>19</v>
      </c>
      <c r="B13" s="52">
        <f>$B9*$B12+(SUM(C9:I9)*B12*2)</f>
        <v>1</v>
      </c>
      <c r="C13" s="49" t="s">
        <v>35</v>
      </c>
      <c r="D13" s="65">
        <f>'Box-Likeness'!B16</f>
        <v>4.9943764794848633E-3</v>
      </c>
      <c r="E13" s="47" t="s">
        <v>20</v>
      </c>
      <c r="F13" s="52">
        <f>$B10*$F12+(SUM(C10:I10)*F12*2)</f>
        <v>1.0000000000000002</v>
      </c>
      <c r="H13" s="59"/>
    </row>
    <row r="15" spans="1:12">
      <c r="B15" s="47" t="s">
        <v>13</v>
      </c>
      <c r="C15" s="82">
        <v>1.0673592949999999</v>
      </c>
      <c r="D15" s="70" t="s">
        <v>38</v>
      </c>
      <c r="E15" s="48">
        <v>7</v>
      </c>
      <c r="F15" s="49" t="s">
        <v>41</v>
      </c>
      <c r="G15" s="82">
        <v>1.0673592949999999</v>
      </c>
    </row>
    <row r="16" spans="1:12">
      <c r="A16" s="49" t="s">
        <v>14</v>
      </c>
      <c r="B16" s="9">
        <f t="shared" ref="B16:H16" si="5">(1/(SQRT(2*PI())*$C15))*EXP(-(POWER(B18,2)/(2*POWER($C15,2))))</f>
        <v>0.37376568721541203</v>
      </c>
      <c r="C16" s="9">
        <f t="shared" si="5"/>
        <v>0.240987755241521</v>
      </c>
      <c r="D16" s="9">
        <f t="shared" si="5"/>
        <v>6.4592429103049701E-2</v>
      </c>
      <c r="E16" s="9">
        <f t="shared" si="5"/>
        <v>7.197130077455813E-3</v>
      </c>
      <c r="F16" s="9">
        <f t="shared" si="5"/>
        <v>3.3337127857323171E-4</v>
      </c>
      <c r="G16" s="9">
        <f t="shared" si="5"/>
        <v>6.4193063677258077E-6</v>
      </c>
      <c r="H16" s="9">
        <f t="shared" si="5"/>
        <v>5.1385326439281469E-8</v>
      </c>
    </row>
    <row r="17" spans="1:8">
      <c r="A17" s="49" t="s">
        <v>15</v>
      </c>
      <c r="B17" s="50">
        <f>B16*(1+$D19)</f>
        <v>0.37376568721541203</v>
      </c>
      <c r="C17" s="50">
        <f t="shared" ref="C17:H17" si="6">C16*(1+$D19)</f>
        <v>0.240987755241521</v>
      </c>
      <c r="D17" s="50">
        <f t="shared" si="6"/>
        <v>6.4592429103049701E-2</v>
      </c>
      <c r="E17" s="50">
        <f t="shared" si="6"/>
        <v>7.197130077455813E-3</v>
      </c>
      <c r="F17" s="50">
        <f t="shared" si="6"/>
        <v>3.3337127857323171E-4</v>
      </c>
      <c r="G17" s="50">
        <f t="shared" si="6"/>
        <v>6.4193063677258077E-6</v>
      </c>
      <c r="H17" s="50">
        <f t="shared" si="6"/>
        <v>5.1385326439281469E-8</v>
      </c>
    </row>
    <row r="18" spans="1:8">
      <c r="A18" s="49" t="s">
        <v>16</v>
      </c>
      <c r="B18" s="27">
        <v>0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</row>
    <row r="19" spans="1:8" ht="18">
      <c r="A19" s="47" t="s">
        <v>17</v>
      </c>
      <c r="B19" s="52">
        <f>SUM($C16:$H16, $C16:$H16, $B16)</f>
        <v>0.99999999999999989</v>
      </c>
      <c r="C19" s="49" t="s">
        <v>36</v>
      </c>
      <c r="D19" s="74">
        <f>-(1 - 1/B19)</f>
        <v>0</v>
      </c>
      <c r="E19" s="47" t="s">
        <v>18</v>
      </c>
      <c r="F19" s="52">
        <f>SUM(B17:H17, C17:H17)</f>
        <v>0.99999999999999978</v>
      </c>
      <c r="G19" s="53"/>
      <c r="H19" s="53"/>
    </row>
    <row r="20" spans="1:8" ht="18">
      <c r="A20" s="47" t="s">
        <v>19</v>
      </c>
      <c r="B20" s="52">
        <f>$B16*$B19+(SUM(C16:H16)*B19*2)</f>
        <v>0.99999999999999978</v>
      </c>
      <c r="C20" s="49" t="s">
        <v>35</v>
      </c>
      <c r="D20" s="65">
        <f>'Box-Likeness'!B15</f>
        <v>0</v>
      </c>
      <c r="E20" s="47" t="s">
        <v>20</v>
      </c>
      <c r="F20" s="52">
        <f>$B17*$F19+(SUM(C17:H17)*F19*2)</f>
        <v>0.99999999999999978</v>
      </c>
      <c r="H20" s="59"/>
    </row>
    <row r="22" spans="1:8">
      <c r="B22" s="47" t="s">
        <v>21</v>
      </c>
      <c r="C22" s="82">
        <v>0.98902490350000005</v>
      </c>
      <c r="D22" s="70" t="s">
        <v>38</v>
      </c>
      <c r="E22" s="48">
        <v>6</v>
      </c>
      <c r="F22" s="49" t="s">
        <v>41</v>
      </c>
      <c r="G22" s="82">
        <v>0.98902490350000005</v>
      </c>
    </row>
    <row r="23" spans="1:8">
      <c r="A23" s="49" t="s">
        <v>14</v>
      </c>
      <c r="B23" s="9">
        <f t="shared" ref="B23:G23" si="7">(1/(SQRT(2*PI())*$C22))*EXP(-(POWER(B25,2)/(2*POWER($C22,2))))</f>
        <v>0.40336929736515242</v>
      </c>
      <c r="C23" s="9">
        <f t="shared" si="7"/>
        <v>0.2419410391599531</v>
      </c>
      <c r="D23" s="9">
        <f t="shared" si="7"/>
        <v>5.2207109745832501E-2</v>
      </c>
      <c r="E23" s="9">
        <f t="shared" si="7"/>
        <v>4.0528745953768265E-3</v>
      </c>
      <c r="F23" s="9">
        <f t="shared" si="7"/>
        <v>1.1319052837188312E-4</v>
      </c>
      <c r="G23" s="9">
        <f t="shared" si="7"/>
        <v>1.1372878894657219E-6</v>
      </c>
    </row>
    <row r="24" spans="1:8">
      <c r="A24" s="49" t="s">
        <v>15</v>
      </c>
      <c r="B24" s="50">
        <f>B23*(1+$D26)</f>
        <v>0.40336929736515242</v>
      </c>
      <c r="C24" s="50">
        <f t="shared" ref="C24:G24" si="8">C23*(1+$D26)</f>
        <v>0.2419410391599531</v>
      </c>
      <c r="D24" s="50">
        <f t="shared" si="8"/>
        <v>5.2207109745832501E-2</v>
      </c>
      <c r="E24" s="50">
        <f t="shared" si="8"/>
        <v>4.0528745953768265E-3</v>
      </c>
      <c r="F24" s="50">
        <f t="shared" si="8"/>
        <v>1.1319052837188312E-4</v>
      </c>
      <c r="G24" s="50">
        <f t="shared" si="8"/>
        <v>1.1372878894657219E-6</v>
      </c>
    </row>
    <row r="25" spans="1:8">
      <c r="A25" s="49" t="s">
        <v>16</v>
      </c>
      <c r="B25" s="27">
        <v>0</v>
      </c>
      <c r="C25" s="51">
        <v>1</v>
      </c>
      <c r="D25" s="51">
        <v>2</v>
      </c>
      <c r="E25" s="51">
        <v>3</v>
      </c>
      <c r="F25" s="51">
        <v>4</v>
      </c>
      <c r="G25" s="51">
        <v>5</v>
      </c>
      <c r="H25" s="54"/>
    </row>
    <row r="26" spans="1:8" ht="18">
      <c r="A26" s="47" t="s">
        <v>17</v>
      </c>
      <c r="B26" s="52">
        <f>SUM($C23:$G23, $C23:$G23, $B23)</f>
        <v>1</v>
      </c>
      <c r="C26" s="49" t="s">
        <v>36</v>
      </c>
      <c r="D26" s="74">
        <f>-(1 - 1/B26)</f>
        <v>0</v>
      </c>
      <c r="E26" s="47" t="s">
        <v>18</v>
      </c>
      <c r="F26" s="52">
        <f>SUM(B24:G24, C24:G24)</f>
        <v>1</v>
      </c>
      <c r="G26" s="53"/>
      <c r="H26" s="53"/>
    </row>
    <row r="27" spans="1:8" ht="18">
      <c r="A27" s="47" t="s">
        <v>19</v>
      </c>
      <c r="B27" s="52">
        <f>$B23*$B26+(SUM(C23:G23)*B26*2)</f>
        <v>1</v>
      </c>
      <c r="C27" s="49" t="s">
        <v>35</v>
      </c>
      <c r="D27" s="65">
        <f>'Box-Likeness'!B14</f>
        <v>0</v>
      </c>
      <c r="E27" s="47" t="s">
        <v>20</v>
      </c>
      <c r="F27" s="52">
        <f>$B24*$F26+(SUM(C24:G24)*F26*2)</f>
        <v>1</v>
      </c>
      <c r="H27" s="59"/>
    </row>
    <row r="29" spans="1:8">
      <c r="B29" s="47" t="s">
        <v>22</v>
      </c>
      <c r="C29" s="82">
        <v>0.90372907226999999</v>
      </c>
      <c r="D29" s="70" t="s">
        <v>38</v>
      </c>
      <c r="E29" s="48">
        <v>5</v>
      </c>
      <c r="F29" s="49" t="s">
        <v>41</v>
      </c>
      <c r="G29" s="82">
        <v>0.90372907226999999</v>
      </c>
    </row>
    <row r="30" spans="1:8">
      <c r="A30" s="49" t="s">
        <v>14</v>
      </c>
      <c r="B30" s="9">
        <f>(1/(SQRT(2*PI())*$C$29))*EXP(-(POWER(B32,2)/(2*POWER($C$29,2))))</f>
        <v>0.44144013138734556</v>
      </c>
      <c r="C30" s="9">
        <f>(1/(SQRT(2*PI())*$C$29))*EXP(-(POWER(C32,2)/(2*POWER($C$29,2))))</f>
        <v>0.23932971582482998</v>
      </c>
      <c r="D30" s="9">
        <f>(1/(SQRT(2*PI())*$C$29))*EXP(-(POWER(D32,2)/(2*POWER($C$29,2))))</f>
        <v>3.8139154706129275E-2</v>
      </c>
      <c r="E30" s="9">
        <f>(1/(SQRT(2*PI())*$C$29))*EXP(-(POWER(E32,2)/(2*POWER($C$29,2))))</f>
        <v>1.786467530031578E-3</v>
      </c>
      <c r="F30" s="9">
        <f>(1/(SQRT(2*PI())*$C$29))*EXP(-(POWER(F32,2)/(2*POWER($C$29,2))))</f>
        <v>2.4596245336473504E-5</v>
      </c>
    </row>
    <row r="31" spans="1:8">
      <c r="A31" s="49" t="s">
        <v>15</v>
      </c>
      <c r="B31" s="50">
        <f>B30*(1+$D33)</f>
        <v>0.44144013138734556</v>
      </c>
      <c r="C31" s="50">
        <f t="shared" ref="C31:F31" si="9">C30*(1+$D33)</f>
        <v>0.23932971582482998</v>
      </c>
      <c r="D31" s="50">
        <f t="shared" si="9"/>
        <v>3.8139154706129275E-2</v>
      </c>
      <c r="E31" s="50">
        <f t="shared" si="9"/>
        <v>1.786467530031578E-3</v>
      </c>
      <c r="F31" s="50">
        <f t="shared" si="9"/>
        <v>2.4596245336473504E-5</v>
      </c>
    </row>
    <row r="32" spans="1:8">
      <c r="A32" s="49" t="s">
        <v>16</v>
      </c>
      <c r="B32" s="27">
        <v>0</v>
      </c>
      <c r="C32" s="51">
        <v>1</v>
      </c>
      <c r="D32" s="51">
        <v>2</v>
      </c>
      <c r="E32" s="51">
        <v>3</v>
      </c>
      <c r="F32" s="51">
        <v>4</v>
      </c>
      <c r="G32" s="54"/>
      <c r="H32" s="54"/>
    </row>
    <row r="33" spans="1:8" ht="18">
      <c r="A33" s="47" t="s">
        <v>17</v>
      </c>
      <c r="B33" s="52">
        <f>SUM($C30:$F30, $C30:$F30, $B30)</f>
        <v>1</v>
      </c>
      <c r="C33" s="49" t="s">
        <v>36</v>
      </c>
      <c r="D33" s="74">
        <f>-(1 - 1/B33)</f>
        <v>0</v>
      </c>
      <c r="E33" s="47" t="s">
        <v>18</v>
      </c>
      <c r="F33" s="52">
        <f>SUM(B31:F31, C31:F31)</f>
        <v>1</v>
      </c>
      <c r="G33" s="53"/>
    </row>
    <row r="34" spans="1:8" ht="18">
      <c r="A34" s="47" t="s">
        <v>19</v>
      </c>
      <c r="B34" s="52">
        <f>$B30*$B33+($C30*$B33+$D30*$B33+$E30*$B33+$F30*$B33)*2</f>
        <v>1.0000000000000002</v>
      </c>
      <c r="C34" s="49" t="s">
        <v>35</v>
      </c>
      <c r="D34" s="65">
        <f>'Box-Likeness'!B13</f>
        <v>7.4057845691024582E-3</v>
      </c>
      <c r="E34" s="47" t="s">
        <v>20</v>
      </c>
      <c r="F34" s="52">
        <f>SUM(B31:F31,C31:F31)</f>
        <v>1</v>
      </c>
      <c r="G34" s="10"/>
      <c r="H34" s="59"/>
    </row>
    <row r="36" spans="1:8">
      <c r="B36" s="47" t="s">
        <v>23</v>
      </c>
      <c r="C36" s="82">
        <v>0.80917131627899996</v>
      </c>
      <c r="D36" s="70" t="s">
        <v>38</v>
      </c>
      <c r="E36" s="48">
        <v>4</v>
      </c>
      <c r="F36" s="49" t="s">
        <v>41</v>
      </c>
      <c r="G36" s="82">
        <v>0.80917131627899996</v>
      </c>
    </row>
    <row r="37" spans="1:8">
      <c r="A37" s="49" t="s">
        <v>14</v>
      </c>
      <c r="B37" s="9">
        <f>(1/(SQRT(2*PI())*$C$36))*EXP(-(POWER(B39,2)/(2*POWER($C$36,2))))</f>
        <v>0.49302573185117521</v>
      </c>
      <c r="C37" s="9">
        <f>(1/(SQRT(2*PI())*$C$36))*EXP(-(POWER(C39,2)/(2*POWER($C$36,2))))</f>
        <v>0.22973367538999451</v>
      </c>
      <c r="D37" s="9">
        <f>(1/(SQRT(2*PI())*$C$36))*EXP(-(POWER(D39,2)/(2*POWER($C$36,2))))</f>
        <v>2.3242876972986288E-2</v>
      </c>
      <c r="E37" s="9">
        <f>(1/(SQRT(2*PI())*$C$36))*EXP(-(POWER(E39,2)/(2*POWER($C$36,2))))</f>
        <v>5.1058171143160945E-4</v>
      </c>
      <c r="F37" s="55"/>
    </row>
    <row r="38" spans="1:8">
      <c r="A38" s="49" t="s">
        <v>15</v>
      </c>
      <c r="B38" s="50">
        <f>B37*(1+$D40)</f>
        <v>0.49302573185117521</v>
      </c>
      <c r="C38" s="50">
        <f t="shared" ref="C38:E38" si="10">C37*(1+$D40)</f>
        <v>0.22973367538999451</v>
      </c>
      <c r="D38" s="50">
        <f t="shared" si="10"/>
        <v>2.3242876972986288E-2</v>
      </c>
      <c r="E38" s="50">
        <f t="shared" si="10"/>
        <v>5.1058171143160945E-4</v>
      </c>
      <c r="F38" s="54"/>
    </row>
    <row r="39" spans="1:8">
      <c r="A39" s="49" t="s">
        <v>16</v>
      </c>
      <c r="B39" s="27">
        <v>0</v>
      </c>
      <c r="C39" s="51">
        <v>1</v>
      </c>
      <c r="D39" s="51">
        <v>2</v>
      </c>
      <c r="E39" s="51">
        <v>3</v>
      </c>
      <c r="F39" s="53"/>
      <c r="G39" s="54"/>
    </row>
    <row r="40" spans="1:8" ht="18">
      <c r="A40" s="47" t="s">
        <v>17</v>
      </c>
      <c r="B40" s="52">
        <f>SUM($C37:$E37, $C37:$E37, $B37)</f>
        <v>1</v>
      </c>
      <c r="C40" s="49" t="s">
        <v>36</v>
      </c>
      <c r="D40" s="74">
        <f>-(1 - 1/B40)</f>
        <v>0</v>
      </c>
      <c r="E40" s="47" t="s">
        <v>18</v>
      </c>
      <c r="F40" s="52">
        <f>SUM(B38:E38,C38:E38)</f>
        <v>1</v>
      </c>
    </row>
    <row r="41" spans="1:8" ht="18">
      <c r="A41" s="47" t="s">
        <v>19</v>
      </c>
      <c r="B41" s="52">
        <f>$B37*$B40+($C37*$B40+$E37*$B40+$D37*$B40)*2</f>
        <v>1</v>
      </c>
      <c r="C41" s="49" t="s">
        <v>35</v>
      </c>
      <c r="D41" s="65">
        <f>'Box-Likeness'!B12</f>
        <v>0</v>
      </c>
      <c r="E41" s="47" t="s">
        <v>20</v>
      </c>
      <c r="F41" s="52">
        <f>SUM(B38:E38,C38:E38)</f>
        <v>1</v>
      </c>
      <c r="H41" s="59"/>
    </row>
    <row r="43" spans="1:8">
      <c r="B43" s="47" t="s">
        <v>24</v>
      </c>
      <c r="C43" s="82">
        <v>0.70139154638489998</v>
      </c>
      <c r="D43" s="70" t="s">
        <v>38</v>
      </c>
      <c r="E43" s="48">
        <v>3</v>
      </c>
      <c r="F43" s="49" t="s">
        <v>41</v>
      </c>
      <c r="G43" s="82">
        <v>0.70139154638489998</v>
      </c>
    </row>
    <row r="44" spans="1:8">
      <c r="A44" s="49" t="s">
        <v>14</v>
      </c>
      <c r="B44" s="9">
        <f>(1/(SQRT(2*PI())*$C$43))*EXP(-(POWER(B46,2)/(2*POWER($C$43,2))))</f>
        <v>0.56878683876025316</v>
      </c>
      <c r="C44" s="9">
        <f>(1/(SQRT(2*PI())*$C$43))*EXP(-(POWER(C46,2)/(2*POWER($C$43,2))))</f>
        <v>0.20584891912477585</v>
      </c>
      <c r="D44" s="9">
        <f>(1/(SQRT(2*PI())*$C$43))*EXP(-(POWER(D46,2)/(2*POWER($C$43,2))))</f>
        <v>9.7576614950975454E-3</v>
      </c>
      <c r="E44" s="55"/>
    </row>
    <row r="45" spans="1:8">
      <c r="A45" s="49" t="s">
        <v>15</v>
      </c>
      <c r="B45" s="50">
        <f>B44*(1+$D47)</f>
        <v>0.56878683876025316</v>
      </c>
      <c r="C45" s="50">
        <f t="shared" ref="C45:D45" si="11">C44*(1+$D47)</f>
        <v>0.20584891912477585</v>
      </c>
      <c r="D45" s="50">
        <f t="shared" si="11"/>
        <v>9.7576614950975454E-3</v>
      </c>
      <c r="E45" s="54"/>
      <c r="F45" s="18"/>
    </row>
    <row r="46" spans="1:8">
      <c r="A46" s="49" t="s">
        <v>16</v>
      </c>
      <c r="B46" s="27">
        <v>0</v>
      </c>
      <c r="C46" s="51">
        <v>1</v>
      </c>
      <c r="D46" s="51">
        <v>2</v>
      </c>
      <c r="E46" s="53"/>
    </row>
    <row r="47" spans="1:8" ht="18">
      <c r="A47" s="47" t="s">
        <v>17</v>
      </c>
      <c r="B47" s="52">
        <f>SUM($C44:$D44, $C44:$D44, $B44)</f>
        <v>1</v>
      </c>
      <c r="C47" s="49" t="s">
        <v>36</v>
      </c>
      <c r="D47" s="74">
        <f>-(1 - 1/B47)</f>
        <v>0</v>
      </c>
      <c r="E47" s="47" t="s">
        <v>18</v>
      </c>
      <c r="F47" s="52">
        <f>SUM($C45:$D45, $C45:$D45, $B45)</f>
        <v>1</v>
      </c>
    </row>
    <row r="48" spans="1:8" ht="18">
      <c r="A48" s="47" t="s">
        <v>19</v>
      </c>
      <c r="B48" s="52">
        <f>$B44*$B47+($C44*$B47+$D44*$B47)*2</f>
        <v>1</v>
      </c>
      <c r="C48" s="49" t="s">
        <v>35</v>
      </c>
      <c r="D48" s="65">
        <f>'Box-Likeness'!B11</f>
        <v>1.0234555026001901E-3</v>
      </c>
      <c r="E48" s="47" t="s">
        <v>20</v>
      </c>
      <c r="F48" s="52">
        <f>$B45*$F47+($C45*$F47+$D45*$F47)*2</f>
        <v>1</v>
      </c>
      <c r="H48" s="59"/>
    </row>
    <row r="50" spans="1:9">
      <c r="A50" s="64"/>
      <c r="F50" s="67"/>
      <c r="G50" s="67"/>
      <c r="H50" s="67"/>
      <c r="I50" s="67"/>
    </row>
    <row r="51" spans="1:9">
      <c r="F51" s="67"/>
      <c r="G51" s="67"/>
      <c r="H51" s="67"/>
      <c r="I51" s="67"/>
    </row>
    <row r="52" spans="1:9">
      <c r="F52" s="67"/>
      <c r="G52" s="67"/>
      <c r="H52" s="67"/>
      <c r="I52" s="67"/>
    </row>
    <row r="53" spans="1:9">
      <c r="F53" s="67"/>
      <c r="G53" s="67"/>
      <c r="H53" s="67"/>
      <c r="I53" s="67"/>
    </row>
    <row r="63" spans="1:9">
      <c r="B63" s="66"/>
    </row>
    <row r="64" spans="1:9">
      <c r="B64" s="66"/>
    </row>
    <row r="65" spans="2:10">
      <c r="B65" s="66"/>
      <c r="G65" s="68"/>
    </row>
    <row r="66" spans="2:10">
      <c r="B66" s="66"/>
      <c r="G66" s="68"/>
    </row>
    <row r="67" spans="2:10">
      <c r="B67" s="66"/>
      <c r="E67" s="69"/>
    </row>
    <row r="68" spans="2:10">
      <c r="B68" s="66"/>
    </row>
    <row r="69" spans="2:10">
      <c r="B69" s="66"/>
    </row>
    <row r="70" spans="2:10">
      <c r="B70" s="66"/>
    </row>
    <row r="71" spans="2:10">
      <c r="B71" s="66"/>
      <c r="C71" s="66"/>
      <c r="D71" s="66"/>
      <c r="E71" s="66"/>
      <c r="F71" s="66"/>
      <c r="G71" s="66"/>
      <c r="H71" s="66"/>
      <c r="I71" s="66"/>
      <c r="J71" s="66"/>
    </row>
    <row r="72" spans="2:10">
      <c r="B72" s="66"/>
    </row>
    <row r="73" spans="2:10">
      <c r="B73" s="66"/>
    </row>
    <row r="74" spans="2:10">
      <c r="B74" s="66"/>
    </row>
    <row r="75" spans="2:10">
      <c r="B75" s="66"/>
    </row>
    <row r="76" spans="2:10">
      <c r="B76" s="66"/>
    </row>
    <row r="77" spans="2:10">
      <c r="B77" s="66"/>
    </row>
    <row r="78" spans="2:10">
      <c r="B78" s="66"/>
    </row>
    <row r="79" spans="2:10">
      <c r="B79" s="66"/>
    </row>
  </sheetData>
  <phoneticPr fontId="1" type="noConversion"/>
  <pageMargins left="0.75" right="0.75" top="1" bottom="1" header="0.5" footer="0.5"/>
  <pageSetup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Normal="100" workbookViewId="0">
      <selection activeCell="B21" sqref="B21"/>
    </sheetView>
  </sheetViews>
  <sheetFormatPr defaultRowHeight="15"/>
  <cols>
    <col min="1" max="1" width="8.28515625" style="3" bestFit="1" customWidth="1"/>
    <col min="2" max="2" width="22.5703125" style="3" bestFit="1" customWidth="1"/>
    <col min="3" max="3" width="4.5703125" style="3" customWidth="1"/>
    <col min="4" max="16384" width="9.140625" style="3"/>
  </cols>
  <sheetData>
    <row r="1" spans="1:2" ht="15.75" thickBot="1">
      <c r="A1" s="71" t="s">
        <v>39</v>
      </c>
      <c r="B1" s="71" t="s">
        <v>48</v>
      </c>
    </row>
    <row r="2" spans="1:2" ht="15.75" thickTop="1">
      <c r="A2" s="5">
        <f>'Normalized Tap Arrays'!$E$43</f>
        <v>3</v>
      </c>
      <c r="B2" s="89">
        <f>AVEDEV('Normalized Tap Arrays'!B45:'Normalized Tap Arrays'!D45,'Normalized Tap Arrays'!C45:'Normalized Tap Arrays'!D45)</f>
        <v>0.15219387080392194</v>
      </c>
    </row>
    <row r="3" spans="1:2">
      <c r="A3" s="8">
        <f>'Normalized Tap Arrays'!$E$36</f>
        <v>4</v>
      </c>
      <c r="B3" s="90">
        <f>AVEDEV('Normalized Tap Arrays'!B38:'Normalized Tap Arrays'!E38,'Normalized Tap Arrays'!C38:'Normalized Tap Arrays'!E38)</f>
        <v>0.14969190115992448</v>
      </c>
    </row>
    <row r="4" spans="1:2">
      <c r="A4" s="8">
        <f>'Normalized Tap Arrays'!$E$29</f>
        <v>5</v>
      </c>
      <c r="B4" s="90">
        <f>AVEDEV('Normalized Tap Arrays'!B31:'Normalized Tap Arrays'!F31,'Normalized Tap Arrays'!C31:'Normalized Tap Arrays'!F31)</f>
        <v>0.13039249548970491</v>
      </c>
    </row>
    <row r="5" spans="1:2">
      <c r="A5" s="8">
        <f>'Normalized Tap Arrays'!$E$22</f>
        <v>6</v>
      </c>
      <c r="B5" s="90">
        <f>AVEDEV('Normalized Tap Arrays'!B24:'Normalized Tap Arrays'!G24,'Normalized Tap Arrays'!C24:'Normalized Tap Arrays'!G24)</f>
        <v>0.11173165508323381</v>
      </c>
    </row>
    <row r="6" spans="1:2">
      <c r="A6" s="8">
        <f>'Normalized Tap Arrays'!$E$15</f>
        <v>7</v>
      </c>
      <c r="B6" s="90">
        <f>AVEDEV('Normalized Tap Arrays'!B17:'Normalized Tap Arrays'!H17,'Normalized Tap Arrays'!C17:'Normalized Tap Arrays'!H17)</f>
        <v>9.6149533373726642E-2</v>
      </c>
    </row>
    <row r="7" spans="1:2">
      <c r="A7" s="8">
        <f>'Normalized Tap Arrays'!$E$8</f>
        <v>8</v>
      </c>
      <c r="B7" s="90">
        <f>AVEDEV('Normalized Tap Arrays'!B10:'Normalized Tap Arrays'!I10,'Normalized Tap Arrays'!C10:'Normalized Tap Arrays'!I10)</f>
        <v>8.5755601506252013E-2</v>
      </c>
    </row>
    <row r="8" spans="1:2">
      <c r="A8" s="8">
        <f>'Normalized Tap Arrays'!$E$1</f>
        <v>9</v>
      </c>
      <c r="B8" s="90">
        <f>AVEDEV('Normalized Tap Arrays'!B3:'Normalized Tap Arrays'!J3,'Normalized Tap Arrays'!C3:'Normalized Tap Arrays'!J3)</f>
        <v>7.913775657188854E-2</v>
      </c>
    </row>
    <row r="9" spans="1:2">
      <c r="A9" s="14"/>
      <c r="B9" s="14"/>
    </row>
    <row r="10" spans="1:2" ht="15.75" thickBot="1">
      <c r="A10" s="71" t="s">
        <v>39</v>
      </c>
      <c r="B10" s="71" t="s">
        <v>51</v>
      </c>
    </row>
    <row r="11" spans="1:2" ht="15.75" thickTop="1">
      <c r="A11" s="5">
        <f>'Normalized Tap Arrays'!$E$43</f>
        <v>3</v>
      </c>
      <c r="B11" s="73">
        <f>MAX(1- B2/(B$20*A11^4+B$21*A11^3+B$22*A11^2+B$23*A11+B$24),0)</f>
        <v>1.0234555026001901E-3</v>
      </c>
    </row>
    <row r="12" spans="1:2">
      <c r="A12" s="8">
        <f>'Normalized Tap Arrays'!$E$36</f>
        <v>4</v>
      </c>
      <c r="B12" s="73">
        <f t="shared" ref="B12:B17" si="0">MAX(1- B3/(B$20*A12^4+B$21*A12^3+B$22*A12^2+B$23*A12+B$24),0)</f>
        <v>0</v>
      </c>
    </row>
    <row r="13" spans="1:2">
      <c r="A13" s="8">
        <f>'Normalized Tap Arrays'!$E$29</f>
        <v>5</v>
      </c>
      <c r="B13" s="73">
        <f t="shared" si="0"/>
        <v>7.4057845691024582E-3</v>
      </c>
    </row>
    <row r="14" spans="1:2">
      <c r="A14" s="8">
        <f>'Normalized Tap Arrays'!$E$22</f>
        <v>6</v>
      </c>
      <c r="B14" s="73">
        <f t="shared" si="0"/>
        <v>0</v>
      </c>
    </row>
    <row r="15" spans="1:2">
      <c r="A15" s="8">
        <f>'Normalized Tap Arrays'!$E$15</f>
        <v>7</v>
      </c>
      <c r="B15" s="73">
        <f t="shared" si="0"/>
        <v>0</v>
      </c>
    </row>
    <row r="16" spans="1:2">
      <c r="A16" s="8">
        <f>'Normalized Tap Arrays'!$E$8</f>
        <v>8</v>
      </c>
      <c r="B16" s="73">
        <f t="shared" si="0"/>
        <v>4.9943764794848633E-3</v>
      </c>
    </row>
    <row r="17" spans="1:16">
      <c r="A17" s="8">
        <f>'Normalized Tap Arrays'!$E$1</f>
        <v>9</v>
      </c>
      <c r="B17" s="73">
        <f t="shared" si="0"/>
        <v>0</v>
      </c>
    </row>
    <row r="18" spans="1:16">
      <c r="A18" s="14"/>
      <c r="B18" s="14"/>
    </row>
    <row r="19" spans="1:16" ht="15.75" thickBot="1">
      <c r="A19" s="83" t="s">
        <v>42</v>
      </c>
      <c r="B19" s="84"/>
      <c r="D19" s="71" t="s">
        <v>39</v>
      </c>
      <c r="E19" s="71" t="s">
        <v>40</v>
      </c>
      <c r="F19" s="71" t="s">
        <v>49</v>
      </c>
      <c r="G19" s="71" t="s">
        <v>47</v>
      </c>
      <c r="H19" s="71" t="s">
        <v>37</v>
      </c>
      <c r="I19" s="76"/>
      <c r="J19" s="77"/>
    </row>
    <row r="20" spans="1:16" ht="16.5" thickTop="1" thickBot="1">
      <c r="A20" s="81" t="s">
        <v>43</v>
      </c>
      <c r="B20" s="80">
        <v>-2.1668817110983101E-4</v>
      </c>
      <c r="D20" s="75">
        <f>'Normalized Tap Arrays'!$E$43</f>
        <v>3</v>
      </c>
      <c r="E20" s="75">
        <f>D20*2-1</f>
        <v>5</v>
      </c>
      <c r="F20" s="75">
        <f>0</f>
        <v>0</v>
      </c>
      <c r="G20" s="75">
        <f>H20</f>
        <v>0.20000000000000012</v>
      </c>
      <c r="H20" s="75">
        <f>1/$E20 + 0.0000000000000001</f>
        <v>0.20000000000000012</v>
      </c>
      <c r="I20" s="75">
        <f>1/$E20- 0.0000000000000001/($E20 - 1)</f>
        <v>0.19999999999999998</v>
      </c>
      <c r="J20" s="75">
        <f>1/$E20- 0.0000000000000001/($E20 - 1)</f>
        <v>0.19999999999999998</v>
      </c>
      <c r="K20" s="78"/>
      <c r="L20" s="62"/>
      <c r="M20" s="62"/>
      <c r="N20" s="62"/>
      <c r="O20" s="62"/>
    </row>
    <row r="21" spans="1:16" ht="16.5" thickTop="1" thickBot="1">
      <c r="A21" s="81" t="s">
        <v>50</v>
      </c>
      <c r="B21" s="80">
        <v>5.8983813160136903E-3</v>
      </c>
      <c r="D21" s="72">
        <f>'Normalized Tap Arrays'!$E$36</f>
        <v>4</v>
      </c>
      <c r="E21" s="72">
        <f t="shared" ref="E21:E26" si="1">D21*2-1</f>
        <v>7</v>
      </c>
      <c r="F21" s="75">
        <f>0</f>
        <v>0</v>
      </c>
      <c r="G21" s="75">
        <f t="shared" ref="G21:G26" si="2">H21</f>
        <v>0.14285714285714296</v>
      </c>
      <c r="H21" s="75">
        <f>1/$E21 + 0.0000000000000001</f>
        <v>0.14285714285714296</v>
      </c>
      <c r="I21" s="75">
        <f>1/$E21- 0.0000000000000001/($E21 - 1)</f>
        <v>0.14285714285714282</v>
      </c>
      <c r="J21" s="75">
        <f>1/$E21- 0.0000000000000001/($E21 - 1)</f>
        <v>0.14285714285714282</v>
      </c>
      <c r="K21" s="75">
        <f>1/$E21- 0.0000000000000001/($E21 - 1)</f>
        <v>0.14285714285714282</v>
      </c>
      <c r="L21" s="78"/>
      <c r="M21" s="62"/>
      <c r="N21" s="62"/>
      <c r="O21" s="62"/>
    </row>
    <row r="22" spans="1:16" ht="16.5" thickTop="1" thickBot="1">
      <c r="A22" s="8" t="s">
        <v>44</v>
      </c>
      <c r="B22" s="79">
        <v>-5.6933805400807697E-2</v>
      </c>
      <c r="D22" s="72">
        <f>'Normalized Tap Arrays'!$E$29</f>
        <v>5</v>
      </c>
      <c r="E22" s="72">
        <f t="shared" si="1"/>
        <v>9</v>
      </c>
      <c r="F22" s="75">
        <f>0</f>
        <v>0</v>
      </c>
      <c r="G22" s="75">
        <f t="shared" si="2"/>
        <v>0.1111111111111112</v>
      </c>
      <c r="H22" s="75">
        <f>1/$E22 + 0.0000000000000001</f>
        <v>0.1111111111111112</v>
      </c>
      <c r="I22" s="75">
        <f>1/$E22- 0.0000000000000001/($E22 - 1)</f>
        <v>0.11111111111111109</v>
      </c>
      <c r="J22" s="75">
        <f>1/$E22- 0.0000000000000001/($E22 - 1)</f>
        <v>0.11111111111111109</v>
      </c>
      <c r="K22" s="75">
        <f>1/$E22- 0.0000000000000001/($E22 - 1)</f>
        <v>0.11111111111111109</v>
      </c>
      <c r="L22" s="75">
        <f>1/$E22- 0.0000000000000001/($E22 - 1)</f>
        <v>0.11111111111111109</v>
      </c>
      <c r="M22" s="78"/>
      <c r="N22" s="62"/>
      <c r="O22" s="62"/>
    </row>
    <row r="23" spans="1:16" ht="16.5" thickTop="1" thickBot="1">
      <c r="A23" s="8" t="s">
        <v>45</v>
      </c>
      <c r="B23" s="79">
        <v>0.21489672376348301</v>
      </c>
      <c r="D23" s="72">
        <f>'Normalized Tap Arrays'!$E$22</f>
        <v>6</v>
      </c>
      <c r="E23" s="72">
        <f t="shared" si="1"/>
        <v>11</v>
      </c>
      <c r="F23" s="75">
        <f>0</f>
        <v>0</v>
      </c>
      <c r="G23" s="75">
        <f t="shared" si="2"/>
        <v>9.0909090909091009E-2</v>
      </c>
      <c r="H23" s="75">
        <f>1/$E23 + 0.0000000000000001</f>
        <v>9.0909090909091009E-2</v>
      </c>
      <c r="I23" s="75">
        <f>1/$E23- 0.0000000000000001/($E23 - 1)</f>
        <v>9.0909090909090898E-2</v>
      </c>
      <c r="J23" s="75">
        <f>1/$E23- 0.0000000000000001/($E23 - 1)</f>
        <v>9.0909090909090898E-2</v>
      </c>
      <c r="K23" s="75">
        <f>1/$E23- 0.0000000000000001/($E23 - 1)</f>
        <v>9.0909090909090898E-2</v>
      </c>
      <c r="L23" s="75">
        <f>1/$E23- 0.0000000000000001/($E23 - 1)</f>
        <v>9.0909090909090898E-2</v>
      </c>
      <c r="M23" s="75">
        <f>1/$E23- 0.0000000000000001/($E23 - 1)</f>
        <v>9.0909090909090898E-2</v>
      </c>
      <c r="N23" s="78"/>
      <c r="O23" s="62"/>
    </row>
    <row r="24" spans="1:16" ht="16.5" thickTop="1" thickBot="1">
      <c r="A24" s="8" t="s">
        <v>46</v>
      </c>
      <c r="B24" s="79">
        <v>-0.121640682316702</v>
      </c>
      <c r="D24" s="72">
        <f>'Normalized Tap Arrays'!$E$15</f>
        <v>7</v>
      </c>
      <c r="E24" s="72">
        <f t="shared" si="1"/>
        <v>13</v>
      </c>
      <c r="F24" s="75">
        <f>0</f>
        <v>0</v>
      </c>
      <c r="G24" s="75">
        <f t="shared" si="2"/>
        <v>7.6923076923077024E-2</v>
      </c>
      <c r="H24" s="75">
        <f>1/$E24 + 0.0000000000000001</f>
        <v>7.6923076923077024E-2</v>
      </c>
      <c r="I24" s="75">
        <f>1/$E24- 0.0000000000000001/($E24 - 1)</f>
        <v>7.6923076923076913E-2</v>
      </c>
      <c r="J24" s="75">
        <f>1/$E24- 0.0000000000000001/($E24 - 1)</f>
        <v>7.6923076923076913E-2</v>
      </c>
      <c r="K24" s="75">
        <f>1/$E24- 0.0000000000000001/($E24 - 1)</f>
        <v>7.6923076923076913E-2</v>
      </c>
      <c r="L24" s="75">
        <f>1/$E24- 0.0000000000000001/($E24 - 1)</f>
        <v>7.6923076923076913E-2</v>
      </c>
      <c r="M24" s="75">
        <f>1/$E24- 0.0000000000000001/($E24 - 1)</f>
        <v>7.6923076923076913E-2</v>
      </c>
      <c r="N24" s="75">
        <f>1/$E24- 0.0000000000000001/($E24 - 1)</f>
        <v>7.6923076923076913E-2</v>
      </c>
      <c r="O24" s="78"/>
    </row>
    <row r="25" spans="1:16" ht="18.75" thickTop="1" thickBot="1">
      <c r="A25" s="91" t="s">
        <v>52</v>
      </c>
      <c r="B25" s="91"/>
      <c r="D25" s="72">
        <f>'Normalized Tap Arrays'!$E$8</f>
        <v>8</v>
      </c>
      <c r="E25" s="72">
        <f t="shared" si="1"/>
        <v>15</v>
      </c>
      <c r="F25" s="75">
        <f>0</f>
        <v>0</v>
      </c>
      <c r="G25" s="75">
        <f t="shared" si="2"/>
        <v>6.6666666666666763E-2</v>
      </c>
      <c r="H25" s="75">
        <f>1/$E25 + 0.0000000000000001</f>
        <v>6.6666666666666763E-2</v>
      </c>
      <c r="I25" s="75">
        <f>1/$E25- 0.0000000000000001/($E25 - 1)</f>
        <v>6.6666666666666652E-2</v>
      </c>
      <c r="J25" s="75">
        <f>1/$E25- 0.0000000000000001/($E25 - 1)</f>
        <v>6.6666666666666652E-2</v>
      </c>
      <c r="K25" s="75">
        <f>1/$E25- 0.0000000000000001/($E25 - 1)</f>
        <v>6.6666666666666652E-2</v>
      </c>
      <c r="L25" s="75">
        <f>1/$E25- 0.0000000000000001/($E25 - 1)</f>
        <v>6.6666666666666652E-2</v>
      </c>
      <c r="M25" s="75">
        <f>1/$E25- 0.0000000000000001/($E25 - 1)</f>
        <v>6.6666666666666652E-2</v>
      </c>
      <c r="N25" s="75">
        <f>1/$E25- 0.0000000000000001/($E25 - 1)</f>
        <v>6.6666666666666652E-2</v>
      </c>
      <c r="O25" s="75">
        <f>1/$E25- 0.0000000000000001/($E25 - 1)</f>
        <v>6.6666666666666652E-2</v>
      </c>
      <c r="P25" s="76"/>
    </row>
    <row r="26" spans="1:16" ht="15.75" thickTop="1">
      <c r="D26" s="72">
        <f>'Normalized Tap Arrays'!$E$1</f>
        <v>9</v>
      </c>
      <c r="E26" s="72">
        <f t="shared" si="1"/>
        <v>17</v>
      </c>
      <c r="F26" s="75">
        <f>0</f>
        <v>0</v>
      </c>
      <c r="G26" s="75">
        <f t="shared" si="2"/>
        <v>5.8823529411764802E-2</v>
      </c>
      <c r="H26" s="75">
        <f>1/$E26 + 0.0000000000000001</f>
        <v>5.8823529411764802E-2</v>
      </c>
      <c r="I26" s="75">
        <f>1/$E26- 0.0000000000000001/($E26 - 1)</f>
        <v>5.8823529411764698E-2</v>
      </c>
      <c r="J26" s="75">
        <f>1/$E26- 0.0000000000000001/($E26 - 1)</f>
        <v>5.8823529411764698E-2</v>
      </c>
      <c r="K26" s="75">
        <f>1/$E26- 0.0000000000000001/($E26 - 1)</f>
        <v>5.8823529411764698E-2</v>
      </c>
      <c r="L26" s="75">
        <f>1/$E26- 0.0000000000000001/($E26 - 1)</f>
        <v>5.8823529411764698E-2</v>
      </c>
      <c r="M26" s="75">
        <f>1/$E26- 0.0000000000000001/($E26 - 1)</f>
        <v>5.8823529411764698E-2</v>
      </c>
      <c r="N26" s="75">
        <f>1/$E26- 0.0000000000000001/($E26 - 1)</f>
        <v>5.8823529411764698E-2</v>
      </c>
      <c r="O26" s="75">
        <f>1/$E26- 0.0000000000000001/($E26 - 1)</f>
        <v>5.8823529411764698E-2</v>
      </c>
      <c r="P26" s="75">
        <f>1/$E26- 0.0000000000000001/($E26 - 1)</f>
        <v>5.8823529411764698E-2</v>
      </c>
    </row>
  </sheetData>
  <mergeCells count="2">
    <mergeCell ref="A19:B19"/>
    <mergeCell ref="A25:B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Normal="100" workbookViewId="0">
      <selection activeCell="I19" sqref="I19"/>
    </sheetView>
  </sheetViews>
  <sheetFormatPr defaultRowHeight="15"/>
  <cols>
    <col min="1" max="1" width="8.85546875" style="7" bestFit="1" customWidth="1"/>
    <col min="2" max="2" width="16.140625" style="14" bestFit="1" customWidth="1"/>
    <col min="3" max="3" width="11.140625" style="14" bestFit="1" customWidth="1"/>
    <col min="4" max="4" width="11.5703125" style="14" bestFit="1" customWidth="1"/>
    <col min="5" max="5" width="14.42578125" style="14" bestFit="1" customWidth="1"/>
    <col min="6" max="6" width="11.7109375" style="14" bestFit="1" customWidth="1"/>
    <col min="7" max="7" width="15.28515625" style="14" bestFit="1" customWidth="1"/>
    <col min="8" max="8" width="11.7109375" style="14" bestFit="1" customWidth="1"/>
    <col min="9" max="9" width="16.28515625" style="14" bestFit="1" customWidth="1"/>
    <col min="10" max="10" width="11.7109375" style="14" bestFit="1" customWidth="1"/>
    <col min="11" max="11" width="9.5703125" style="3" bestFit="1" customWidth="1"/>
    <col min="12" max="12" width="9.85546875" style="3" bestFit="1" customWidth="1"/>
    <col min="13" max="14" width="9.42578125" style="3" bestFit="1" customWidth="1"/>
    <col min="15" max="16384" width="9.140625" style="3"/>
  </cols>
  <sheetData>
    <row r="1" spans="1:13">
      <c r="A1" s="61"/>
      <c r="B1" s="56">
        <v>0</v>
      </c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61"/>
      <c r="L1" s="13"/>
    </row>
    <row r="2" spans="1:13" s="61" customFormat="1">
      <c r="A2" s="47" t="s">
        <v>27</v>
      </c>
      <c r="B2" s="60">
        <f>'Normalized Tap Arrays'!B3</f>
        <v>0.33008628198033491</v>
      </c>
      <c r="C2" s="60">
        <f>'Normalized Tap Arrays'!C3</f>
        <v>0.23440624878741628</v>
      </c>
      <c r="D2" s="60">
        <f>'Normalized Tap Arrays'!D3</f>
        <v>8.3944899182354288E-2</v>
      </c>
      <c r="E2" s="60">
        <f>'Normalized Tap Arrays'!E3</f>
        <v>1.5160127603785264E-2</v>
      </c>
      <c r="F2" s="60">
        <f>'Normalized Tap Arrays'!F3</f>
        <v>1.3806856774220791E-3</v>
      </c>
      <c r="G2" s="60">
        <f>'Normalized Tap Arrays'!G3</f>
        <v>6.3411817434098729E-5</v>
      </c>
      <c r="H2" s="60">
        <f>'Normalized Tap Arrays'!H3</f>
        <v>1.4686861501775366E-6</v>
      </c>
      <c r="I2" s="60">
        <f>'Normalized Tap Arrays'!I3</f>
        <v>1.7154229510076643E-8</v>
      </c>
      <c r="J2" s="60">
        <f>'Normalized Tap Arrays'!J3</f>
        <v>1.0104081744533024E-10</v>
      </c>
      <c r="K2" s="3"/>
      <c r="L2" s="57"/>
    </row>
    <row r="3" spans="1:13">
      <c r="A3" s="49" t="s">
        <v>7</v>
      </c>
      <c r="B3" s="50">
        <f>B2</f>
        <v>0.33008628198033491</v>
      </c>
      <c r="C3" s="85">
        <f>SUM(C2:D2)</f>
        <v>0.3183511479697706</v>
      </c>
      <c r="D3" s="85"/>
      <c r="E3" s="85">
        <f>SUM(E2:F2)</f>
        <v>1.6540813281207344E-2</v>
      </c>
      <c r="F3" s="85"/>
      <c r="G3" s="85">
        <f>SUM(G2:H2)</f>
        <v>6.4880503584276264E-5</v>
      </c>
      <c r="H3" s="85"/>
      <c r="I3" s="85">
        <f>SUM(I2:J2)</f>
        <v>1.7255270327521973E-8</v>
      </c>
      <c r="J3" s="85"/>
      <c r="L3" s="57"/>
    </row>
    <row r="4" spans="1:13">
      <c r="A4" s="49" t="s">
        <v>8</v>
      </c>
      <c r="B4" s="8">
        <v>0</v>
      </c>
      <c r="C4" s="85">
        <f>0.5 - C2/C3</f>
        <v>-0.23631350250282313</v>
      </c>
      <c r="D4" s="85"/>
      <c r="E4" s="86">
        <f t="shared" ref="E4" si="0">0.5 - E2/E3</f>
        <v>-0.4165285494764196</v>
      </c>
      <c r="F4" s="87"/>
      <c r="G4" s="86">
        <f t="shared" ref="G4" si="1">0.5 - G2/G3</f>
        <v>-0.47736321284452132</v>
      </c>
      <c r="H4" s="87"/>
      <c r="I4" s="86">
        <f t="shared" ref="I4" si="2">0.5 - I2/I3</f>
        <v>-0.4941443503620937</v>
      </c>
      <c r="J4" s="87"/>
    </row>
    <row r="5" spans="1:13">
      <c r="A5" s="49" t="s">
        <v>34</v>
      </c>
      <c r="B5" s="14">
        <v>0</v>
      </c>
      <c r="C5" s="88">
        <v>1.5</v>
      </c>
      <c r="D5" s="88"/>
      <c r="E5" s="88">
        <v>3.5</v>
      </c>
      <c r="F5" s="88"/>
      <c r="G5" s="88">
        <v>5.5</v>
      </c>
      <c r="H5" s="88"/>
      <c r="I5" s="88">
        <v>7.5</v>
      </c>
      <c r="J5" s="88"/>
    </row>
    <row r="8" spans="1:13">
      <c r="B8" s="56">
        <v>0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K8" s="13"/>
    </row>
    <row r="9" spans="1:13" s="61" customFormat="1">
      <c r="A9" s="47" t="s">
        <v>28</v>
      </c>
      <c r="B9" s="60">
        <f>'Normalized Tap Arrays'!B10</f>
        <v>0.34988467080072627</v>
      </c>
      <c r="C9" s="60">
        <f>'Normalized Tap Arrays'!C10</f>
        <v>0.23817651739317675</v>
      </c>
      <c r="D9" s="60">
        <f>'Normalized Tap Arrays'!D10</f>
        <v>7.5131319521571829E-2</v>
      </c>
      <c r="E9" s="60">
        <f>'Normalized Tap Arrays'!E10</f>
        <v>1.0982245363395503E-2</v>
      </c>
      <c r="F9" s="60">
        <f>'Normalized Tap Arrays'!F10</f>
        <v>7.4389102478985961E-4</v>
      </c>
      <c r="G9" s="60">
        <f>'Normalized Tap Arrays'!G10</f>
        <v>2.3349390355323342E-5</v>
      </c>
      <c r="H9" s="60">
        <f>'Normalized Tap Arrays'!H10</f>
        <v>3.3961731416473321E-7</v>
      </c>
      <c r="I9" s="60">
        <f>'Normalized Tap Arrays'!I10</f>
        <v>2.289033511499676E-9</v>
      </c>
      <c r="J9" s="63"/>
      <c r="K9" s="57"/>
    </row>
    <row r="10" spans="1:13">
      <c r="A10" s="49" t="s">
        <v>7</v>
      </c>
      <c r="B10" s="50">
        <f>B9</f>
        <v>0.34988467080072627</v>
      </c>
      <c r="C10" s="85">
        <f>SUM(C9:D9)</f>
        <v>0.31330783691474856</v>
      </c>
      <c r="D10" s="85"/>
      <c r="E10" s="85">
        <f>SUM(E9:F9)</f>
        <v>1.1726136388185362E-2</v>
      </c>
      <c r="F10" s="85"/>
      <c r="G10" s="85">
        <f>SUM(G9:H9)</f>
        <v>2.3689007669488074E-5</v>
      </c>
      <c r="H10" s="85"/>
      <c r="I10" s="50">
        <f>I9</f>
        <v>2.289033511499676E-9</v>
      </c>
      <c r="K10" s="57"/>
    </row>
    <row r="11" spans="1:13">
      <c r="A11" s="49" t="s">
        <v>8</v>
      </c>
      <c r="B11" s="8">
        <v>0</v>
      </c>
      <c r="C11" s="85">
        <f>0.5 - C9/C10</f>
        <v>-0.26019968009285666</v>
      </c>
      <c r="D11" s="85"/>
      <c r="E11" s="85">
        <f t="shared" ref="E11" si="3">0.5 - E9/E10</f>
        <v>-0.43656128496515145</v>
      </c>
      <c r="F11" s="85"/>
      <c r="G11" s="85">
        <f t="shared" ref="G11" si="4">0.5 - G9/G10</f>
        <v>-0.48566350609096354</v>
      </c>
      <c r="H11" s="85"/>
      <c r="I11" s="8">
        <v>0</v>
      </c>
    </row>
    <row r="12" spans="1:13">
      <c r="A12" s="49" t="s">
        <v>34</v>
      </c>
      <c r="B12" s="14">
        <v>0</v>
      </c>
      <c r="C12" s="88">
        <v>1.5</v>
      </c>
      <c r="D12" s="88"/>
      <c r="E12" s="88">
        <v>3.5</v>
      </c>
      <c r="F12" s="88"/>
      <c r="G12" s="88">
        <v>5.5</v>
      </c>
      <c r="H12" s="88"/>
      <c r="I12" s="14">
        <v>7</v>
      </c>
    </row>
    <row r="15" spans="1:13">
      <c r="B15" s="56">
        <v>0</v>
      </c>
      <c r="C15" s="56">
        <v>1</v>
      </c>
      <c r="D15" s="56">
        <v>2</v>
      </c>
      <c r="E15" s="56">
        <v>3</v>
      </c>
      <c r="F15" s="56">
        <v>4</v>
      </c>
      <c r="G15" s="56">
        <v>5</v>
      </c>
      <c r="H15" s="56">
        <v>6</v>
      </c>
      <c r="J15" s="13"/>
      <c r="K15" s="61"/>
    </row>
    <row r="16" spans="1:13" s="61" customFormat="1">
      <c r="A16" s="47" t="s">
        <v>29</v>
      </c>
      <c r="B16" s="60">
        <f>'Normalized Tap Arrays'!B17</f>
        <v>0.37376568721541203</v>
      </c>
      <c r="C16" s="60">
        <f>'Normalized Tap Arrays'!C17</f>
        <v>0.240987755241521</v>
      </c>
      <c r="D16" s="60">
        <f>'Normalized Tap Arrays'!D17</f>
        <v>6.4592429103049701E-2</v>
      </c>
      <c r="E16" s="60">
        <f>'Normalized Tap Arrays'!E17</f>
        <v>7.197130077455813E-3</v>
      </c>
      <c r="F16" s="60">
        <f>'Normalized Tap Arrays'!F17</f>
        <v>3.3337127857323171E-4</v>
      </c>
      <c r="G16" s="60">
        <f>'Normalized Tap Arrays'!G17</f>
        <v>6.4193063677258077E-6</v>
      </c>
      <c r="H16" s="60">
        <f>'Normalized Tap Arrays'!H17</f>
        <v>5.1385326439281469E-8</v>
      </c>
      <c r="I16" s="63"/>
      <c r="J16" s="57"/>
      <c r="K16" s="3"/>
      <c r="M16" s="3"/>
    </row>
    <row r="17" spans="1:11">
      <c r="A17" s="49" t="s">
        <v>7</v>
      </c>
      <c r="B17" s="50">
        <f>B16</f>
        <v>0.37376568721541203</v>
      </c>
      <c r="C17" s="85">
        <f>SUM(C16:D16)</f>
        <v>0.30558018434457068</v>
      </c>
      <c r="D17" s="85"/>
      <c r="E17" s="85">
        <f>SUM(E16:F16)</f>
        <v>7.530501356029045E-3</v>
      </c>
      <c r="F17" s="85"/>
      <c r="G17" s="85">
        <f>SUM(G16:H16)</f>
        <v>6.4706916941650896E-6</v>
      </c>
      <c r="H17" s="85"/>
      <c r="J17" s="57"/>
    </row>
    <row r="18" spans="1:11">
      <c r="A18" s="49" t="s">
        <v>8</v>
      </c>
      <c r="B18" s="8">
        <v>0</v>
      </c>
      <c r="C18" s="85">
        <f>0.5 - C16/C17</f>
        <v>-0.28862363329745366</v>
      </c>
      <c r="D18" s="85"/>
      <c r="E18" s="85">
        <f t="shared" ref="E18" si="5">0.5 - E16/E17</f>
        <v>-0.4557305333586682</v>
      </c>
      <c r="F18" s="85"/>
      <c r="G18" s="85">
        <f t="shared" ref="G18" si="6">0.5 - G16/G17</f>
        <v>-0.4920587583417676</v>
      </c>
      <c r="H18" s="85"/>
    </row>
    <row r="19" spans="1:11">
      <c r="A19" s="49" t="s">
        <v>34</v>
      </c>
      <c r="B19" s="14">
        <v>0</v>
      </c>
      <c r="C19" s="88">
        <v>1.5</v>
      </c>
      <c r="D19" s="88"/>
      <c r="E19" s="88">
        <v>3.5</v>
      </c>
      <c r="F19" s="88"/>
      <c r="G19" s="88">
        <v>5.5</v>
      </c>
      <c r="H19" s="88"/>
    </row>
    <row r="22" spans="1:11">
      <c r="B22" s="58">
        <v>0</v>
      </c>
      <c r="C22" s="58">
        <v>1</v>
      </c>
      <c r="D22" s="58">
        <v>2</v>
      </c>
      <c r="E22" s="58">
        <v>3</v>
      </c>
      <c r="F22" s="58">
        <v>4</v>
      </c>
      <c r="G22" s="58">
        <v>5</v>
      </c>
      <c r="I22" s="13"/>
      <c r="K22" s="61"/>
    </row>
    <row r="23" spans="1:11" s="61" customFormat="1">
      <c r="A23" s="47" t="s">
        <v>30</v>
      </c>
      <c r="B23" s="60">
        <f>'Normalized Tap Arrays'!B24</f>
        <v>0.40336929736515242</v>
      </c>
      <c r="C23" s="60">
        <f>'Normalized Tap Arrays'!C24</f>
        <v>0.2419410391599531</v>
      </c>
      <c r="D23" s="60">
        <f>'Normalized Tap Arrays'!D24</f>
        <v>5.2207109745832501E-2</v>
      </c>
      <c r="E23" s="60">
        <f>'Normalized Tap Arrays'!E24</f>
        <v>4.0528745953768265E-3</v>
      </c>
      <c r="F23" s="60">
        <f>'Normalized Tap Arrays'!F24</f>
        <v>1.1319052837188312E-4</v>
      </c>
      <c r="G23" s="60">
        <f>'Normalized Tap Arrays'!G24</f>
        <v>1.1372878894657219E-6</v>
      </c>
      <c r="H23" s="63"/>
      <c r="I23" s="57"/>
      <c r="J23" s="63"/>
      <c r="K23" s="3"/>
    </row>
    <row r="24" spans="1:11">
      <c r="A24" s="49" t="s">
        <v>7</v>
      </c>
      <c r="B24" s="50">
        <f>B23</f>
        <v>0.40336929736515242</v>
      </c>
      <c r="C24" s="85">
        <f>SUM(C23:D23)</f>
        <v>0.29414814890578561</v>
      </c>
      <c r="D24" s="85"/>
      <c r="E24" s="85">
        <f>SUM(E23:F23)</f>
        <v>4.1660651237487092E-3</v>
      </c>
      <c r="F24" s="85"/>
      <c r="G24" s="50">
        <f>G23</f>
        <v>1.1372878894657219E-6</v>
      </c>
      <c r="I24" s="57"/>
    </row>
    <row r="25" spans="1:11">
      <c r="A25" s="49" t="s">
        <v>8</v>
      </c>
      <c r="B25" s="8">
        <v>0</v>
      </c>
      <c r="C25" s="85">
        <f>0.5 - C23/C24</f>
        <v>-0.32251423325273343</v>
      </c>
      <c r="D25" s="85"/>
      <c r="E25" s="85">
        <f>0.5 - E23/E24</f>
        <v>-0.47283035070031942</v>
      </c>
      <c r="F25" s="85"/>
      <c r="G25" s="8">
        <v>0</v>
      </c>
    </row>
    <row r="26" spans="1:11">
      <c r="A26" s="49" t="s">
        <v>34</v>
      </c>
      <c r="B26" s="14">
        <v>0</v>
      </c>
      <c r="C26" s="88">
        <v>1.5</v>
      </c>
      <c r="D26" s="88"/>
      <c r="E26" s="88">
        <v>3.5</v>
      </c>
      <c r="F26" s="88"/>
      <c r="G26" s="14">
        <v>5</v>
      </c>
    </row>
    <row r="29" spans="1:11">
      <c r="B29" s="56">
        <v>0</v>
      </c>
      <c r="C29" s="56">
        <v>1</v>
      </c>
      <c r="D29" s="56">
        <v>2</v>
      </c>
      <c r="E29" s="56">
        <v>3</v>
      </c>
      <c r="F29" s="56">
        <v>4</v>
      </c>
      <c r="H29" s="13"/>
      <c r="K29" s="61"/>
    </row>
    <row r="30" spans="1:11" s="61" customFormat="1">
      <c r="A30" s="47" t="s">
        <v>31</v>
      </c>
      <c r="B30" s="60">
        <f>'Normalized Tap Arrays'!B31</f>
        <v>0.44144013138734556</v>
      </c>
      <c r="C30" s="60">
        <f>'Normalized Tap Arrays'!C31</f>
        <v>0.23932971582482998</v>
      </c>
      <c r="D30" s="60">
        <f>'Normalized Tap Arrays'!D31</f>
        <v>3.8139154706129275E-2</v>
      </c>
      <c r="E30" s="60">
        <f>'Normalized Tap Arrays'!E31</f>
        <v>1.786467530031578E-3</v>
      </c>
      <c r="F30" s="60">
        <f>'Normalized Tap Arrays'!F31</f>
        <v>2.4596245336473504E-5</v>
      </c>
      <c r="G30" s="63"/>
      <c r="H30" s="57"/>
      <c r="I30" s="14"/>
      <c r="J30" s="63"/>
      <c r="K30" s="3"/>
    </row>
    <row r="31" spans="1:11">
      <c r="A31" s="49" t="s">
        <v>7</v>
      </c>
      <c r="B31" s="50">
        <f>B30</f>
        <v>0.44144013138734556</v>
      </c>
      <c r="C31" s="85">
        <f>SUM(C30:D30)</f>
        <v>0.27746887053095926</v>
      </c>
      <c r="D31" s="85"/>
      <c r="E31" s="85">
        <f>SUM(E30:F30)</f>
        <v>1.8110637753680516E-3</v>
      </c>
      <c r="F31" s="85"/>
      <c r="H31" s="57"/>
    </row>
    <row r="32" spans="1:11">
      <c r="A32" s="49" t="s">
        <v>8</v>
      </c>
      <c r="B32" s="8">
        <v>0</v>
      </c>
      <c r="C32" s="85">
        <f>0.5 - C30/C31</f>
        <v>-0.36254618533190086</v>
      </c>
      <c r="D32" s="85"/>
      <c r="E32" s="85">
        <f>0.5 - E30/E31</f>
        <v>-0.48641889608140665</v>
      </c>
      <c r="F32" s="85"/>
    </row>
    <row r="33" spans="1:11">
      <c r="A33" s="49" t="s">
        <v>34</v>
      </c>
      <c r="B33" s="14">
        <v>0</v>
      </c>
      <c r="C33" s="88">
        <v>1.5</v>
      </c>
      <c r="D33" s="88"/>
      <c r="E33" s="88">
        <v>3.5</v>
      </c>
      <c r="F33" s="88"/>
    </row>
    <row r="36" spans="1:11">
      <c r="B36" s="58">
        <v>0</v>
      </c>
      <c r="C36" s="58">
        <v>1</v>
      </c>
      <c r="D36" s="58">
        <v>2</v>
      </c>
      <c r="E36" s="58">
        <v>3</v>
      </c>
      <c r="G36" s="13"/>
      <c r="K36" s="61"/>
    </row>
    <row r="37" spans="1:11" s="61" customFormat="1">
      <c r="A37" s="47" t="s">
        <v>32</v>
      </c>
      <c r="B37" s="60">
        <f>'Normalized Tap Arrays'!B38</f>
        <v>0.49302573185117521</v>
      </c>
      <c r="C37" s="60">
        <f>'Normalized Tap Arrays'!C38</f>
        <v>0.22973367538999451</v>
      </c>
      <c r="D37" s="60">
        <f>'Normalized Tap Arrays'!D38</f>
        <v>2.3242876972986288E-2</v>
      </c>
      <c r="E37" s="60">
        <f>'Normalized Tap Arrays'!E38</f>
        <v>5.1058171143160945E-4</v>
      </c>
      <c r="F37" s="63"/>
      <c r="G37" s="57"/>
      <c r="H37" s="63"/>
      <c r="I37" s="63"/>
      <c r="J37" s="63"/>
      <c r="K37" s="3"/>
    </row>
    <row r="38" spans="1:11">
      <c r="A38" s="49" t="s">
        <v>7</v>
      </c>
      <c r="B38" s="50">
        <f>B37</f>
        <v>0.49302573185117521</v>
      </c>
      <c r="C38" s="85">
        <f>SUM(C37:D37)</f>
        <v>0.25297655236298078</v>
      </c>
      <c r="D38" s="85"/>
      <c r="E38" s="50">
        <f>E37</f>
        <v>5.1058171143160945E-4</v>
      </c>
      <c r="G38" s="57"/>
    </row>
    <row r="39" spans="1:11">
      <c r="A39" s="49" t="s">
        <v>8</v>
      </c>
      <c r="B39" s="8">
        <v>0</v>
      </c>
      <c r="C39" s="85">
        <f>0.5 - C37/C38</f>
        <v>-0.40812240598632055</v>
      </c>
      <c r="D39" s="85"/>
      <c r="E39" s="8">
        <v>0</v>
      </c>
    </row>
    <row r="40" spans="1:11">
      <c r="A40" s="49" t="s">
        <v>34</v>
      </c>
      <c r="B40" s="14">
        <v>0</v>
      </c>
      <c r="C40" s="88">
        <v>1.5</v>
      </c>
      <c r="D40" s="88"/>
      <c r="E40" s="14">
        <v>3</v>
      </c>
    </row>
    <row r="43" spans="1:11">
      <c r="B43" s="58">
        <v>0</v>
      </c>
      <c r="C43" s="58">
        <v>1</v>
      </c>
      <c r="D43" s="58">
        <v>2</v>
      </c>
      <c r="F43" s="13"/>
      <c r="K43" s="61"/>
    </row>
    <row r="44" spans="1:11" s="61" customFormat="1">
      <c r="A44" s="47" t="s">
        <v>33</v>
      </c>
      <c r="B44" s="60">
        <f>'Normalized Tap Arrays'!B45</f>
        <v>0.56878683876025316</v>
      </c>
      <c r="C44" s="60">
        <f>'Normalized Tap Arrays'!C45</f>
        <v>0.20584891912477585</v>
      </c>
      <c r="D44" s="60">
        <f>'Normalized Tap Arrays'!D45</f>
        <v>9.7576614950975454E-3</v>
      </c>
      <c r="E44" s="63"/>
      <c r="F44" s="57"/>
      <c r="G44" s="63"/>
      <c r="H44" s="63"/>
      <c r="I44" s="63"/>
      <c r="J44" s="63"/>
      <c r="K44" s="3"/>
    </row>
    <row r="45" spans="1:11">
      <c r="A45" s="49" t="s">
        <v>7</v>
      </c>
      <c r="B45" s="50">
        <f>B44</f>
        <v>0.56878683876025316</v>
      </c>
      <c r="C45" s="85">
        <f>SUM(C44:D44)</f>
        <v>0.21560658061987339</v>
      </c>
      <c r="D45" s="85"/>
      <c r="F45" s="57"/>
    </row>
    <row r="46" spans="1:11">
      <c r="A46" s="49" t="s">
        <v>8</v>
      </c>
      <c r="B46" s="8">
        <v>0</v>
      </c>
      <c r="C46" s="85">
        <f>0.5 - C44/C45</f>
        <v>-0.45474321114390814</v>
      </c>
      <c r="D46" s="85"/>
    </row>
    <row r="47" spans="1:11">
      <c r="A47" s="49" t="s">
        <v>34</v>
      </c>
      <c r="B47" s="14">
        <v>0</v>
      </c>
      <c r="C47" s="88">
        <v>1.5</v>
      </c>
      <c r="D47" s="88"/>
    </row>
  </sheetData>
  <mergeCells count="48">
    <mergeCell ref="E31:F31"/>
    <mergeCell ref="C46:D46"/>
    <mergeCell ref="C47:D47"/>
    <mergeCell ref="C40:D40"/>
    <mergeCell ref="C33:D33"/>
    <mergeCell ref="E33:F33"/>
    <mergeCell ref="E32:F32"/>
    <mergeCell ref="C39:D39"/>
    <mergeCell ref="C45:D45"/>
    <mergeCell ref="C31:D31"/>
    <mergeCell ref="C38:D38"/>
    <mergeCell ref="C32:D32"/>
    <mergeCell ref="C3:D3"/>
    <mergeCell ref="E3:F3"/>
    <mergeCell ref="C4:D4"/>
    <mergeCell ref="E4:F4"/>
    <mergeCell ref="C5:D5"/>
    <mergeCell ref="E5:F5"/>
    <mergeCell ref="E26:F26"/>
    <mergeCell ref="E25:F25"/>
    <mergeCell ref="C11:D11"/>
    <mergeCell ref="E11:F11"/>
    <mergeCell ref="G11:H11"/>
    <mergeCell ref="C12:D12"/>
    <mergeCell ref="E12:F12"/>
    <mergeCell ref="G12:H12"/>
    <mergeCell ref="C19:D19"/>
    <mergeCell ref="C18:D18"/>
    <mergeCell ref="C25:D25"/>
    <mergeCell ref="C26:D26"/>
    <mergeCell ref="C24:D24"/>
    <mergeCell ref="G17:H17"/>
    <mergeCell ref="G18:H18"/>
    <mergeCell ref="G19:H19"/>
    <mergeCell ref="E24:F24"/>
    <mergeCell ref="E19:F19"/>
    <mergeCell ref="C10:D10"/>
    <mergeCell ref="E10:F10"/>
    <mergeCell ref="G10:H10"/>
    <mergeCell ref="E18:F18"/>
    <mergeCell ref="C17:D17"/>
    <mergeCell ref="E17:F17"/>
    <mergeCell ref="I3:J3"/>
    <mergeCell ref="I4:J4"/>
    <mergeCell ref="I5:J5"/>
    <mergeCell ref="G3:H3"/>
    <mergeCell ref="G4:H4"/>
    <mergeCell ref="G5:H5"/>
  </mergeCells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Straight Formulas</vt:lpstr>
      <vt:lpstr>Normalized Tap Arrays</vt:lpstr>
      <vt:lpstr>Box-Likeness</vt:lpstr>
      <vt:lpstr>Fast Gaussian</vt:lpstr>
      <vt:lpstr>'Fast Gaussian'!Print_Area</vt:lpstr>
      <vt:lpstr>'Normalized Tap Arrays'!Print_Area</vt:lpstr>
      <vt:lpstr>'Straight Formulas'!Print_Area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Bédard</dc:creator>
  <cp:lastModifiedBy> </cp:lastModifiedBy>
  <cp:lastPrinted>2006-11-22T05:16:18Z</cp:lastPrinted>
  <dcterms:created xsi:type="dcterms:W3CDTF">2006-05-18T00:49:55Z</dcterms:created>
  <dcterms:modified xsi:type="dcterms:W3CDTF">2008-07-08T13:11:42Z</dcterms:modified>
</cp:coreProperties>
</file>