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920" activeTab="3"/>
  </bookViews>
  <sheets>
    <sheet name="Straight Formulas" sheetId="1" r:id="rId1"/>
    <sheet name="Normalized Tap Arrays" sheetId="2" r:id="rId2"/>
    <sheet name="Box-Likeness" sheetId="3" r:id="rId3"/>
    <sheet name="Fast Gaussian" sheetId="4" r:id="rId4"/>
  </sheets>
  <definedNames>
    <definedName name="_xlnm.Print_Area" localSheetId="3">'Fast Gaussian'!$A$1:$J$47</definedName>
    <definedName name="_xlnm.Print_Area" localSheetId="1">'Normalized Tap Arrays'!$A$1:$F$28</definedName>
    <definedName name="_xlnm.Print_Area" localSheetId="0">'Straight Formulas'!$A$1:$H$32</definedName>
  </definedNames>
  <calcPr fullCalcOnLoad="1"/>
</workbook>
</file>

<file path=xl/sharedStrings.xml><?xml version="1.0" encoding="utf-8"?>
<sst xmlns="http://schemas.openxmlformats.org/spreadsheetml/2006/main" count="140" uniqueCount="53">
  <si>
    <t>2D Gaussian Distribution [G(x, y)]</t>
  </si>
  <si>
    <t>x</t>
  </si>
  <si>
    <t>y</t>
  </si>
  <si>
    <t>Inner Matrix : 5x5</t>
  </si>
  <si>
    <t>Outer Matrix : 7x7</t>
  </si>
  <si>
    <t>Standard Deviation (σ) [for both]</t>
  </si>
  <si>
    <t>1D Distr. [G(x)]</t>
  </si>
  <si>
    <t>weight</t>
  </si>
  <si>
    <t>offset</t>
  </si>
  <si>
    <r>
      <t xml:space="preserve">  Complexity : </t>
    </r>
    <r>
      <rPr>
        <b/>
        <i/>
        <sz val="11"/>
        <rFont val="Calibri"/>
        <family val="2"/>
      </rPr>
      <t>O</t>
    </r>
    <r>
      <rPr>
        <b/>
        <sz val="11"/>
        <rFont val="Calibri"/>
        <family val="2"/>
      </rPr>
      <t>(2</t>
    </r>
    <r>
      <rPr>
        <b/>
        <i/>
        <sz val="11"/>
        <rFont val="Calibri"/>
        <family val="2"/>
      </rPr>
      <t>n</t>
    </r>
    <r>
      <rPr>
        <b/>
        <sz val="11"/>
        <rFont val="Calibri"/>
        <family val="2"/>
      </rPr>
      <t xml:space="preserve">) for </t>
    </r>
    <r>
      <rPr>
        <b/>
        <i/>
        <sz val="11"/>
        <rFont val="Calibri"/>
        <family val="2"/>
      </rPr>
      <t>n</t>
    </r>
    <r>
      <rPr>
        <b/>
        <sz val="11"/>
        <rFont val="Calibri"/>
        <family val="2"/>
      </rPr>
      <t xml:space="preserve"> samples</t>
    </r>
  </si>
  <si>
    <r>
      <t xml:space="preserve">  </t>
    </r>
    <r>
      <rPr>
        <i/>
        <sz val="11"/>
        <rFont val="Calibri"/>
        <family val="2"/>
      </rPr>
      <t>x</t>
    </r>
    <r>
      <rPr>
        <sz val="11"/>
        <rFont val="Calibri"/>
        <family val="2"/>
      </rPr>
      <t xml:space="preserve"> : Distance to pixel</t>
    </r>
  </si>
  <si>
    <r>
      <t xml:space="preserve"> </t>
    </r>
    <r>
      <rPr>
        <i/>
        <sz val="11"/>
        <rFont val="Calibri"/>
        <family val="2"/>
      </rPr>
      <t>G(x)</t>
    </r>
    <r>
      <rPr>
        <sz val="11"/>
        <rFont val="Calibri"/>
        <family val="2"/>
      </rPr>
      <t xml:space="preserve"> : Tap weight at distance </t>
    </r>
    <r>
      <rPr>
        <i/>
        <sz val="11"/>
        <rFont val="Calibri"/>
        <family val="2"/>
      </rPr>
      <t>x</t>
    </r>
  </si>
  <si>
    <r>
      <t xml:space="preserve">Complexity : </t>
    </r>
    <r>
      <rPr>
        <b/>
        <i/>
        <sz val="11"/>
        <rFont val="Calibri"/>
        <family val="2"/>
      </rPr>
      <t>O</t>
    </r>
    <r>
      <rPr>
        <b/>
        <sz val="11"/>
        <rFont val="Calibri"/>
        <family val="2"/>
      </rPr>
      <t>(</t>
    </r>
    <r>
      <rPr>
        <b/>
        <i/>
        <sz val="11"/>
        <rFont val="Calibri"/>
        <family val="2"/>
      </rPr>
      <t>n</t>
    </r>
    <r>
      <rPr>
        <b/>
        <sz val="11"/>
        <rFont val="Calibri"/>
        <family val="2"/>
      </rPr>
      <t xml:space="preserve">²) for </t>
    </r>
    <r>
      <rPr>
        <b/>
        <i/>
        <sz val="11"/>
        <rFont val="Calibri"/>
        <family val="2"/>
      </rPr>
      <t>n</t>
    </r>
    <r>
      <rPr>
        <b/>
        <sz val="11"/>
        <rFont val="Calibri"/>
        <family val="2"/>
      </rPr>
      <t xml:space="preserve"> samples</t>
    </r>
  </si>
  <si>
    <r>
      <t xml:space="preserve">13-tap, </t>
    </r>
    <r>
      <rPr>
        <i/>
        <sz val="11"/>
        <rFont val="Calibri"/>
        <family val="2"/>
      </rPr>
      <t>σ</t>
    </r>
    <r>
      <rPr>
        <b/>
        <sz val="11"/>
        <rFont val="Calibri"/>
        <family val="2"/>
      </rPr>
      <t xml:space="preserve"> = </t>
    </r>
  </si>
  <si>
    <r>
      <t xml:space="preserve">Weight </t>
    </r>
    <r>
      <rPr>
        <b/>
        <sz val="11"/>
        <rFont val="Calibri"/>
        <family val="2"/>
      </rPr>
      <t>=</t>
    </r>
  </si>
  <si>
    <r>
      <t>Weight</t>
    </r>
    <r>
      <rPr>
        <sz val="11"/>
        <rFont val="Calibri"/>
        <family val="2"/>
      </rPr>
      <t>'</t>
    </r>
    <r>
      <rPr>
        <i/>
        <sz val="11"/>
        <rFont val="Calibri"/>
        <family val="2"/>
      </rPr>
      <t xml:space="preserve"> </t>
    </r>
    <r>
      <rPr>
        <b/>
        <sz val="11"/>
        <rFont val="Calibri"/>
        <family val="2"/>
      </rPr>
      <t>=</t>
    </r>
  </si>
  <si>
    <r>
      <t>Dist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= </t>
    </r>
  </si>
  <si>
    <r>
      <t>Σ</t>
    </r>
    <r>
      <rPr>
        <b/>
        <vertAlign val="subscript"/>
        <sz val="11"/>
        <rFont val="Calibri"/>
        <family val="2"/>
      </rPr>
      <t>HBlur</t>
    </r>
    <r>
      <rPr>
        <b/>
        <sz val="11"/>
        <rFont val="Calibri"/>
        <family val="2"/>
      </rPr>
      <t xml:space="preserve"> =</t>
    </r>
  </si>
  <si>
    <r>
      <t>Σ</t>
    </r>
    <r>
      <rPr>
        <b/>
        <vertAlign val="subscript"/>
        <sz val="11"/>
        <rFont val="Calibri"/>
        <family val="2"/>
      </rPr>
      <t>HBlur</t>
    </r>
    <r>
      <rPr>
        <b/>
        <sz val="11"/>
        <rFont val="Calibri"/>
        <family val="2"/>
      </rPr>
      <t>' =</t>
    </r>
  </si>
  <si>
    <r>
      <t>Σ</t>
    </r>
    <r>
      <rPr>
        <b/>
        <vertAlign val="subscript"/>
        <sz val="11"/>
        <rFont val="Calibri"/>
        <family val="2"/>
      </rPr>
      <t>HVBlur</t>
    </r>
    <r>
      <rPr>
        <b/>
        <sz val="11"/>
        <rFont val="Calibri"/>
        <family val="2"/>
      </rPr>
      <t xml:space="preserve"> =</t>
    </r>
  </si>
  <si>
    <r>
      <t>Σ</t>
    </r>
    <r>
      <rPr>
        <b/>
        <vertAlign val="subscript"/>
        <sz val="11"/>
        <rFont val="Calibri"/>
        <family val="2"/>
      </rPr>
      <t>HVBlur</t>
    </r>
    <r>
      <rPr>
        <b/>
        <sz val="11"/>
        <rFont val="Calibri"/>
        <family val="2"/>
      </rPr>
      <t>' =</t>
    </r>
  </si>
  <si>
    <r>
      <t xml:space="preserve">11-tap, </t>
    </r>
    <r>
      <rPr>
        <i/>
        <sz val="11"/>
        <rFont val="Calibri"/>
        <family val="2"/>
      </rPr>
      <t>σ</t>
    </r>
    <r>
      <rPr>
        <b/>
        <sz val="11"/>
        <rFont val="Calibri"/>
        <family val="2"/>
      </rPr>
      <t xml:space="preserve"> = </t>
    </r>
  </si>
  <si>
    <r>
      <t xml:space="preserve">9-tap, </t>
    </r>
    <r>
      <rPr>
        <i/>
        <sz val="11"/>
        <rFont val="Calibri"/>
        <family val="2"/>
      </rPr>
      <t>σ</t>
    </r>
    <r>
      <rPr>
        <b/>
        <sz val="11"/>
        <rFont val="Calibri"/>
        <family val="2"/>
      </rPr>
      <t xml:space="preserve"> = </t>
    </r>
  </si>
  <si>
    <r>
      <t xml:space="preserve">7-tap, </t>
    </r>
    <r>
      <rPr>
        <i/>
        <sz val="11"/>
        <rFont val="Calibri"/>
        <family val="2"/>
      </rPr>
      <t>σ</t>
    </r>
    <r>
      <rPr>
        <b/>
        <sz val="11"/>
        <rFont val="Calibri"/>
        <family val="2"/>
      </rPr>
      <t xml:space="preserve"> = </t>
    </r>
  </si>
  <si>
    <r>
      <t xml:space="preserve">5-tap, </t>
    </r>
    <r>
      <rPr>
        <i/>
        <sz val="11"/>
        <rFont val="Calibri"/>
        <family val="2"/>
      </rPr>
      <t>σ</t>
    </r>
    <r>
      <rPr>
        <b/>
        <sz val="11"/>
        <rFont val="Calibri"/>
        <family val="2"/>
      </rPr>
      <t xml:space="preserve"> = </t>
    </r>
  </si>
  <si>
    <r>
      <t xml:space="preserve">15-tap, </t>
    </r>
    <r>
      <rPr>
        <i/>
        <sz val="11"/>
        <rFont val="Calibri"/>
        <family val="2"/>
      </rPr>
      <t>σ</t>
    </r>
    <r>
      <rPr>
        <b/>
        <sz val="11"/>
        <rFont val="Calibri"/>
        <family val="2"/>
      </rPr>
      <t xml:space="preserve"> = </t>
    </r>
  </si>
  <si>
    <r>
      <t xml:space="preserve">17-tap, </t>
    </r>
    <r>
      <rPr>
        <i/>
        <sz val="11"/>
        <rFont val="Calibri"/>
        <family val="2"/>
      </rPr>
      <t>σ</t>
    </r>
    <r>
      <rPr>
        <b/>
        <sz val="11"/>
        <rFont val="Calibri"/>
        <family val="2"/>
      </rPr>
      <t xml:space="preserve"> = </t>
    </r>
  </si>
  <si>
    <t>17-tap</t>
  </si>
  <si>
    <t>15-tap</t>
  </si>
  <si>
    <t>13-tap</t>
  </si>
  <si>
    <t>11-tap</t>
  </si>
  <si>
    <t>9-tap</t>
  </si>
  <si>
    <t>7-tap</t>
  </si>
  <si>
    <t>5-tap</t>
  </si>
  <si>
    <t>distance</t>
  </si>
  <si>
    <t>Box-Likeness =</t>
  </si>
  <si>
    <r>
      <t>Lost Light</t>
    </r>
    <r>
      <rPr>
        <b/>
        <sz val="11"/>
        <rFont val="Calibri"/>
        <family val="2"/>
      </rPr>
      <t xml:space="preserve"> =</t>
    </r>
  </si>
  <si>
    <t>Box</t>
  </si>
  <si>
    <t>Weights =</t>
  </si>
  <si>
    <t>Weights</t>
  </si>
  <si>
    <t>Taps</t>
  </si>
  <si>
    <t>Ideal σ =</t>
  </si>
  <si>
    <t>Minimum Normalization</t>
  </si>
  <si>
    <t>α</t>
  </si>
  <si>
    <t>a</t>
  </si>
  <si>
    <t>b</t>
  </si>
  <si>
    <t>c</t>
  </si>
  <si>
    <t>Mean</t>
  </si>
  <si>
    <t>Mean Difference</t>
  </si>
  <si>
    <t>MD</t>
  </si>
  <si>
    <t>β</t>
  </si>
  <si>
    <t>Normalized Inv. MD</t>
  </si>
  <si>
    <r>
      <t>f(x) = αx</t>
    </r>
    <r>
      <rPr>
        <vertAlign val="superscript"/>
        <sz val="11"/>
        <rFont val="Calibri"/>
        <family val="2"/>
      </rPr>
      <t xml:space="preserve">4 </t>
    </r>
    <r>
      <rPr>
        <sz val="11"/>
        <rFont val="Calibri"/>
        <family val="2"/>
      </rPr>
      <t>+ βx³ + ax² + bx + c</t>
    </r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</si>
</sst>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"/>
    <numFmt numFmtId="165" formatCode="0.000000000000000"/>
    <numFmt numFmtId="166" formatCode="0.0000000"/>
    <numFmt numFmtId="167" formatCode="0.0000000E+00"/>
    <numFmt numFmtId="168" formatCode="0.00000000000000E+00"/>
    <numFmt numFmtId="169" formatCode="0.00000%"/>
    <numFmt numFmtId="170" formatCode="0.0000000%"/>
    <numFmt numFmtId="171" formatCode="0.00000000000000"/>
    <numFmt numFmtId="172" formatCode="0.000000000000E+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23"/>
      <name val="Calibri"/>
      <family val="2"/>
    </font>
    <font>
      <b/>
      <vertAlign val="subscript"/>
      <sz val="11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sz val="10"/>
      <color indexed="8"/>
      <name val="Arial"/>
      <family val="2"/>
    </font>
    <font>
      <vertAlign val="superscript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1"/>
      <color theme="1" tint="0.49998000264167786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21" xfId="0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7" fontId="4" fillId="0" borderId="13" xfId="0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164" fontId="4" fillId="0" borderId="0" xfId="0" applyNumberFormat="1" applyFont="1" applyAlignment="1">
      <alignment horizontal="left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7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167" fontId="4" fillId="0" borderId="0" xfId="0" applyNumberFormat="1" applyFont="1" applyAlignment="1">
      <alignment/>
    </xf>
    <xf numFmtId="166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9" fontId="4" fillId="0" borderId="0" xfId="0" applyNumberFormat="1" applyFont="1" applyAlignment="1">
      <alignment horizontal="left"/>
    </xf>
    <xf numFmtId="167" fontId="4" fillId="0" borderId="0" xfId="0" applyNumberFormat="1" applyFont="1" applyBorder="1" applyAlignment="1">
      <alignment horizontal="center"/>
    </xf>
    <xf numFmtId="168" fontId="4" fillId="0" borderId="0" xfId="0" applyNumberFormat="1" applyFont="1" applyAlignment="1">
      <alignment/>
    </xf>
    <xf numFmtId="0" fontId="49" fillId="0" borderId="0" xfId="0" applyFont="1" applyAlignment="1">
      <alignment horizontal="center" readingOrder="1"/>
    </xf>
    <xf numFmtId="0" fontId="0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3" fillId="0" borderId="25" xfId="0" applyFont="1" applyBorder="1" applyAlignment="1">
      <alignment horizontal="center"/>
    </xf>
    <xf numFmtId="0" fontId="4" fillId="0" borderId="13" xfId="0" applyFont="1" applyBorder="1" applyAlignment="1">
      <alignment/>
    </xf>
    <xf numFmtId="170" fontId="4" fillId="0" borderId="12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168" fontId="4" fillId="0" borderId="13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4" fillId="0" borderId="0" xfId="0" applyNumberFormat="1" applyFont="1" applyAlignment="1">
      <alignment horizontal="left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0" borderId="31" xfId="0" applyNumberFormat="1" applyFont="1" applyBorder="1" applyAlignment="1">
      <alignment horizontal="center"/>
    </xf>
    <xf numFmtId="167" fontId="4" fillId="0" borderId="3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9"/>
          <c:w val="0.802"/>
          <c:h val="0.9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'Box-Likeness'!$B$1</c:f>
              <c:strCache>
                <c:ptCount val="1"/>
                <c:pt idx="0">
                  <c:v>Mean Difference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'Box-Likeness'!$A$2:$A$8</c:f>
              <c:numCache/>
            </c:numRef>
          </c:xVal>
          <c:yVal>
            <c:numRef>
              <c:f>'Box-Likeness'!$B$2:$B$8</c:f>
              <c:numCache/>
            </c:numRef>
          </c:yVal>
          <c:smooth val="1"/>
        </c:ser>
        <c:ser>
          <c:idx val="1"/>
          <c:order val="1"/>
          <c:tx>
            <c:strRef>
              <c:f>'Box-Likeness'!$B$10</c:f>
              <c:strCache>
                <c:ptCount val="1"/>
                <c:pt idx="0">
                  <c:v>Normalized Inv. MD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'Box-Likeness'!$A$11:$A$17</c:f>
              <c:numCache/>
            </c:numRef>
          </c:xVal>
          <c:yVal>
            <c:numRef>
              <c:f>'Box-Likeness'!$B$11:$B$17</c:f>
              <c:numCache/>
            </c:numRef>
          </c:yVal>
          <c:smooth val="1"/>
        </c:ser>
        <c:axId val="9517429"/>
        <c:axId val="18547998"/>
      </c:scatterChart>
      <c:valAx>
        <c:axId val="951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47998"/>
        <c:crosses val="autoZero"/>
        <c:crossBetween val="midCat"/>
        <c:dispUnits/>
      </c:valAx>
      <c:valAx>
        <c:axId val="18547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174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55"/>
          <c:y val="0.3885"/>
          <c:w val="0.16925"/>
          <c:h val="0.2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28</xdr:row>
      <xdr:rowOff>19050</xdr:rowOff>
    </xdr:from>
    <xdr:to>
      <xdr:col>3</xdr:col>
      <xdr:colOff>276225</xdr:colOff>
      <xdr:row>31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400675"/>
          <a:ext cx="20288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57150</xdr:rowOff>
    </xdr:from>
    <xdr:to>
      <xdr:col>4</xdr:col>
      <xdr:colOff>133350</xdr:colOff>
      <xdr:row>3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7150"/>
          <a:ext cx="17145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66675</xdr:rowOff>
    </xdr:from>
    <xdr:to>
      <xdr:col>18</xdr:col>
      <xdr:colOff>161925</xdr:colOff>
      <xdr:row>17</xdr:row>
      <xdr:rowOff>38100</xdr:rowOff>
    </xdr:to>
    <xdr:graphicFrame>
      <xdr:nvGraphicFramePr>
        <xdr:cNvPr id="1" name="Chart 2"/>
        <xdr:cNvGraphicFramePr/>
      </xdr:nvGraphicFramePr>
      <xdr:xfrm>
        <a:off x="2133600" y="66675"/>
        <a:ext cx="9534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3.00390625" style="28" bestFit="1" customWidth="1"/>
    <col min="2" max="2" width="14.00390625" style="14" bestFit="1" customWidth="1"/>
    <col min="3" max="3" width="12.57421875" style="3" bestFit="1" customWidth="1"/>
    <col min="4" max="4" width="13.28125" style="4" customWidth="1"/>
    <col min="5" max="12" width="13.28125" style="3" customWidth="1"/>
    <col min="13" max="16384" width="9.140625" style="3" customWidth="1"/>
  </cols>
  <sheetData>
    <row r="1" spans="1:2" ht="15.75" thickBot="1">
      <c r="A1" s="1" t="s">
        <v>1</v>
      </c>
      <c r="B1" s="2" t="s">
        <v>6</v>
      </c>
    </row>
    <row r="2" spans="1:6" ht="15">
      <c r="A2" s="5">
        <v>0</v>
      </c>
      <c r="B2" s="6">
        <f aca="true" t="shared" si="0" ref="B2:B17">(1/(SQRT(2*PI())*$E$14))*EXP(-(POWER(A2,2)/(2*POWER($E$14,2))))</f>
        <v>0.3989422804014327</v>
      </c>
      <c r="F2" s="7"/>
    </row>
    <row r="3" spans="1:2" ht="15">
      <c r="A3" s="8">
        <v>1</v>
      </c>
      <c r="B3" s="9">
        <f t="shared" si="0"/>
        <v>0.24197072451914337</v>
      </c>
    </row>
    <row r="4" spans="1:2" ht="15.75" customHeight="1">
      <c r="A4" s="8">
        <v>2</v>
      </c>
      <c r="B4" s="9">
        <f t="shared" si="0"/>
        <v>0.05399096651318806</v>
      </c>
    </row>
    <row r="5" spans="1:9" ht="15">
      <c r="A5" s="8">
        <v>3</v>
      </c>
      <c r="B5" s="9">
        <f t="shared" si="0"/>
        <v>0.0044318484119380075</v>
      </c>
      <c r="G5" s="10"/>
      <c r="H5" s="10"/>
      <c r="I5" s="10"/>
    </row>
    <row r="6" spans="1:9" ht="15">
      <c r="A6" s="8">
        <v>4</v>
      </c>
      <c r="B6" s="9">
        <f t="shared" si="0"/>
        <v>0.00013383022576488537</v>
      </c>
      <c r="C6" s="11" t="s">
        <v>9</v>
      </c>
      <c r="G6" s="10"/>
      <c r="H6" s="10"/>
      <c r="I6" s="10"/>
    </row>
    <row r="7" spans="1:9" ht="15">
      <c r="A7" s="8">
        <v>5</v>
      </c>
      <c r="B7" s="9">
        <f t="shared" si="0"/>
        <v>1.4867195147342977E-06</v>
      </c>
      <c r="G7" s="10"/>
      <c r="H7" s="10"/>
      <c r="I7" s="10"/>
    </row>
    <row r="8" spans="1:10" ht="15">
      <c r="A8" s="8">
        <v>6</v>
      </c>
      <c r="B8" s="9">
        <f t="shared" si="0"/>
        <v>6.075882849823286E-09</v>
      </c>
      <c r="C8" s="3" t="s">
        <v>10</v>
      </c>
      <c r="G8" s="10"/>
      <c r="H8" s="10"/>
      <c r="I8" s="12"/>
      <c r="J8" s="13"/>
    </row>
    <row r="9" spans="1:10" ht="15">
      <c r="A9" s="8">
        <v>7</v>
      </c>
      <c r="B9" s="9">
        <f t="shared" si="0"/>
        <v>9.134720408364594E-12</v>
      </c>
      <c r="C9" s="3" t="s">
        <v>11</v>
      </c>
      <c r="G9" s="10"/>
      <c r="H9" s="10"/>
      <c r="I9" s="10"/>
      <c r="J9" s="14"/>
    </row>
    <row r="10" spans="1:9" ht="15">
      <c r="A10" s="8">
        <v>8</v>
      </c>
      <c r="B10" s="9">
        <f t="shared" si="0"/>
        <v>5.052271083536893E-15</v>
      </c>
      <c r="H10" s="10"/>
      <c r="I10" s="10"/>
    </row>
    <row r="11" spans="1:10" ht="15">
      <c r="A11" s="8">
        <v>9</v>
      </c>
      <c r="B11" s="9">
        <f t="shared" si="0"/>
        <v>1.0279773571668917E-18</v>
      </c>
      <c r="H11" s="15"/>
      <c r="I11" s="16"/>
      <c r="J11" s="14"/>
    </row>
    <row r="12" spans="1:10" ht="15.75" thickBot="1">
      <c r="A12" s="8">
        <v>10</v>
      </c>
      <c r="B12" s="9">
        <f t="shared" si="0"/>
        <v>7.69459862670642E-23</v>
      </c>
      <c r="G12" s="17"/>
      <c r="H12" s="10"/>
      <c r="I12" s="18"/>
      <c r="J12" s="14"/>
    </row>
    <row r="13" spans="1:9" ht="15.75" thickBot="1">
      <c r="A13" s="8">
        <v>11</v>
      </c>
      <c r="B13" s="9">
        <f t="shared" si="0"/>
        <v>2.1188192535093538E-27</v>
      </c>
      <c r="D13" s="19"/>
      <c r="E13" s="20" t="s">
        <v>5</v>
      </c>
      <c r="F13" s="21"/>
      <c r="G13" s="22"/>
      <c r="H13" s="23"/>
      <c r="I13" s="18"/>
    </row>
    <row r="14" spans="1:10" ht="15">
      <c r="A14" s="8">
        <v>12</v>
      </c>
      <c r="B14" s="9">
        <f t="shared" si="0"/>
        <v>2.1463837356630605E-32</v>
      </c>
      <c r="D14" s="24"/>
      <c r="E14" s="25">
        <v>1</v>
      </c>
      <c r="F14" s="26"/>
      <c r="G14" s="16"/>
      <c r="H14" s="15"/>
      <c r="I14" s="16"/>
      <c r="J14" s="14"/>
    </row>
    <row r="15" spans="1:12" ht="15">
      <c r="A15" s="8">
        <v>13</v>
      </c>
      <c r="B15" s="9">
        <f t="shared" si="0"/>
        <v>7.998827757006813E-38</v>
      </c>
      <c r="D15" s="27"/>
      <c r="E15" s="17"/>
      <c r="F15" s="17"/>
      <c r="G15" s="17"/>
      <c r="H15" s="10"/>
      <c r="I15" s="18"/>
      <c r="J15" s="14"/>
      <c r="K15" s="10"/>
      <c r="L15" s="10"/>
    </row>
    <row r="16" spans="1:12" ht="15">
      <c r="A16" s="8">
        <v>14</v>
      </c>
      <c r="B16" s="9">
        <f t="shared" si="0"/>
        <v>1.0966065593889713E-43</v>
      </c>
      <c r="D16" s="22"/>
      <c r="E16" s="10"/>
      <c r="F16" s="23"/>
      <c r="G16" s="22"/>
      <c r="H16" s="23"/>
      <c r="I16" s="18"/>
      <c r="K16" s="10"/>
      <c r="L16" s="10"/>
    </row>
    <row r="17" spans="1:12" ht="15">
      <c r="A17" s="8">
        <v>15</v>
      </c>
      <c r="B17" s="9">
        <f t="shared" si="0"/>
        <v>5.530709549844416E-50</v>
      </c>
      <c r="D17" s="16"/>
      <c r="E17" s="16"/>
      <c r="F17" s="16"/>
      <c r="G17" s="16"/>
      <c r="H17" s="16"/>
      <c r="I17" s="16"/>
      <c r="J17" s="10"/>
      <c r="K17" s="10"/>
      <c r="L17" s="10"/>
    </row>
    <row r="18" spans="4:12" ht="15.75" thickBot="1">
      <c r="D18" s="27"/>
      <c r="E18" s="17"/>
      <c r="F18" s="17"/>
      <c r="G18" s="17"/>
      <c r="H18" s="17"/>
      <c r="I18" s="16"/>
      <c r="J18" s="29"/>
      <c r="K18" s="16"/>
      <c r="L18" s="10"/>
    </row>
    <row r="19" spans="1:12" ht="15.75" thickBot="1">
      <c r="A19" s="30" t="s">
        <v>2</v>
      </c>
      <c r="B19" s="31"/>
      <c r="C19" s="32"/>
      <c r="D19" s="32"/>
      <c r="E19" s="33" t="s">
        <v>0</v>
      </c>
      <c r="F19" s="32"/>
      <c r="G19" s="32"/>
      <c r="H19" s="34"/>
      <c r="L19" s="10"/>
    </row>
    <row r="20" spans="1:12" ht="15">
      <c r="A20" s="35">
        <v>3</v>
      </c>
      <c r="B20" s="36">
        <f aca="true" t="shared" si="1" ref="B20:H26">(1/(2*PI()*POWER($E$14,2)))*EXP(-((POWER($A20,2)+POWER(B$27,2))/(2*POWER($E$14,2))))</f>
        <v>1.964128034639744E-05</v>
      </c>
      <c r="C20" s="36">
        <f t="shared" si="1"/>
        <v>0.0002392797792004706</v>
      </c>
      <c r="D20" s="36">
        <f t="shared" si="1"/>
        <v>0.0010723775711956546</v>
      </c>
      <c r="E20" s="36">
        <f t="shared" si="1"/>
        <v>0.0017680517118520167</v>
      </c>
      <c r="F20" s="36">
        <f t="shared" si="1"/>
        <v>0.0010723775711956546</v>
      </c>
      <c r="G20" s="36">
        <f t="shared" si="1"/>
        <v>0.0002392797792004706</v>
      </c>
      <c r="H20" s="36">
        <f t="shared" si="1"/>
        <v>1.964128034639744E-05</v>
      </c>
      <c r="L20" s="16"/>
    </row>
    <row r="21" spans="1:12" ht="15">
      <c r="A21" s="37">
        <v>2</v>
      </c>
      <c r="B21" s="36">
        <f t="shared" si="1"/>
        <v>0.0002392797792004706</v>
      </c>
      <c r="C21" s="38">
        <f t="shared" si="1"/>
        <v>0.0029150244650281935</v>
      </c>
      <c r="D21" s="38">
        <f t="shared" si="1"/>
        <v>0.013064233284684921</v>
      </c>
      <c r="E21" s="38">
        <f t="shared" si="1"/>
        <v>0.021539279301848634</v>
      </c>
      <c r="F21" s="38">
        <f t="shared" si="1"/>
        <v>0.013064233284684921</v>
      </c>
      <c r="G21" s="38">
        <f t="shared" si="1"/>
        <v>0.0029150244650281935</v>
      </c>
      <c r="H21" s="36">
        <f t="shared" si="1"/>
        <v>0.0002392797792004706</v>
      </c>
      <c r="L21" s="39"/>
    </row>
    <row r="22" spans="1:13" ht="15">
      <c r="A22" s="37">
        <v>1</v>
      </c>
      <c r="B22" s="36">
        <f t="shared" si="1"/>
        <v>0.0010723775711956546</v>
      </c>
      <c r="C22" s="38">
        <f t="shared" si="1"/>
        <v>0.013064233284684921</v>
      </c>
      <c r="D22" s="38">
        <f t="shared" si="1"/>
        <v>0.05854983152431917</v>
      </c>
      <c r="E22" s="38">
        <f t="shared" si="1"/>
        <v>0.09653235263005391</v>
      </c>
      <c r="F22" s="38">
        <f t="shared" si="1"/>
        <v>0.05854983152431917</v>
      </c>
      <c r="G22" s="38">
        <f t="shared" si="1"/>
        <v>0.013064233284684921</v>
      </c>
      <c r="H22" s="36">
        <f t="shared" si="1"/>
        <v>0.0010723775711956546</v>
      </c>
      <c r="M22" s="10"/>
    </row>
    <row r="23" spans="1:8" ht="15">
      <c r="A23" s="37">
        <v>0</v>
      </c>
      <c r="B23" s="36">
        <f t="shared" si="1"/>
        <v>0.0017680517118520167</v>
      </c>
      <c r="C23" s="38">
        <f t="shared" si="1"/>
        <v>0.021539279301848634</v>
      </c>
      <c r="D23" s="38">
        <f t="shared" si="1"/>
        <v>0.09653235263005391</v>
      </c>
      <c r="E23" s="40">
        <f t="shared" si="1"/>
        <v>0.15915494309189535</v>
      </c>
      <c r="F23" s="38">
        <f t="shared" si="1"/>
        <v>0.09653235263005391</v>
      </c>
      <c r="G23" s="38">
        <f t="shared" si="1"/>
        <v>0.021539279301848634</v>
      </c>
      <c r="H23" s="36">
        <f t="shared" si="1"/>
        <v>0.0017680517118520167</v>
      </c>
    </row>
    <row r="24" spans="1:12" ht="15">
      <c r="A24" s="37">
        <v>1</v>
      </c>
      <c r="B24" s="36">
        <f t="shared" si="1"/>
        <v>0.0010723775711956546</v>
      </c>
      <c r="C24" s="38">
        <f t="shared" si="1"/>
        <v>0.013064233284684921</v>
      </c>
      <c r="D24" s="38">
        <f t="shared" si="1"/>
        <v>0.05854983152431917</v>
      </c>
      <c r="E24" s="38">
        <f t="shared" si="1"/>
        <v>0.09653235263005391</v>
      </c>
      <c r="F24" s="38">
        <f t="shared" si="1"/>
        <v>0.05854983152431917</v>
      </c>
      <c r="G24" s="38">
        <f t="shared" si="1"/>
        <v>0.013064233284684921</v>
      </c>
      <c r="H24" s="36">
        <f t="shared" si="1"/>
        <v>0.0010723775711956546</v>
      </c>
      <c r="L24" s="10"/>
    </row>
    <row r="25" spans="1:8" ht="15">
      <c r="A25" s="37">
        <v>2</v>
      </c>
      <c r="B25" s="36">
        <f t="shared" si="1"/>
        <v>0.0002392797792004706</v>
      </c>
      <c r="C25" s="38">
        <f t="shared" si="1"/>
        <v>0.0029150244650281935</v>
      </c>
      <c r="D25" s="38">
        <f t="shared" si="1"/>
        <v>0.013064233284684921</v>
      </c>
      <c r="E25" s="38">
        <f t="shared" si="1"/>
        <v>0.021539279301848634</v>
      </c>
      <c r="F25" s="38">
        <f t="shared" si="1"/>
        <v>0.013064233284684921</v>
      </c>
      <c r="G25" s="38">
        <f t="shared" si="1"/>
        <v>0.0029150244650281935</v>
      </c>
      <c r="H25" s="36">
        <f t="shared" si="1"/>
        <v>0.0002392797792004706</v>
      </c>
    </row>
    <row r="26" spans="1:8" ht="15.75" thickBot="1">
      <c r="A26" s="41">
        <v>3</v>
      </c>
      <c r="B26" s="36">
        <f t="shared" si="1"/>
        <v>1.964128034639744E-05</v>
      </c>
      <c r="C26" s="36">
        <f t="shared" si="1"/>
        <v>0.0002392797792004706</v>
      </c>
      <c r="D26" s="36">
        <f t="shared" si="1"/>
        <v>0.0010723775711956546</v>
      </c>
      <c r="E26" s="36">
        <f t="shared" si="1"/>
        <v>0.0017680517118520167</v>
      </c>
      <c r="F26" s="36">
        <f t="shared" si="1"/>
        <v>0.0010723775711956546</v>
      </c>
      <c r="G26" s="36">
        <f t="shared" si="1"/>
        <v>0.0002392797792004706</v>
      </c>
      <c r="H26" s="36">
        <f t="shared" si="1"/>
        <v>1.964128034639744E-05</v>
      </c>
    </row>
    <row r="27" spans="1:8" ht="15.75" thickBot="1">
      <c r="A27" s="42" t="s">
        <v>1</v>
      </c>
      <c r="B27" s="43">
        <v>3</v>
      </c>
      <c r="C27" s="44">
        <v>2</v>
      </c>
      <c r="D27" s="44">
        <v>1</v>
      </c>
      <c r="E27" s="44">
        <v>0</v>
      </c>
      <c r="F27" s="44">
        <v>1</v>
      </c>
      <c r="G27" s="44">
        <v>2</v>
      </c>
      <c r="H27" s="45">
        <v>3</v>
      </c>
    </row>
    <row r="29" spans="5:8" ht="15">
      <c r="E29" s="46" t="s">
        <v>3</v>
      </c>
      <c r="H29" s="47" t="s">
        <v>12</v>
      </c>
    </row>
    <row r="30" ht="15">
      <c r="E30" s="46" t="s">
        <v>4</v>
      </c>
    </row>
    <row r="31" ht="15"/>
    <row r="32" ht="15">
      <c r="D32" s="46"/>
    </row>
  </sheetData>
  <sheetProtection/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0.00390625" style="3" bestFit="1" customWidth="1"/>
    <col min="2" max="10" width="18.421875" style="3" customWidth="1"/>
    <col min="11" max="16384" width="9.140625" style="3" customWidth="1"/>
  </cols>
  <sheetData>
    <row r="1" spans="2:7" ht="15">
      <c r="B1" s="47" t="s">
        <v>26</v>
      </c>
      <c r="C1" s="82">
        <v>1.2086</v>
      </c>
      <c r="D1" s="70" t="s">
        <v>38</v>
      </c>
      <c r="E1" s="48">
        <v>9</v>
      </c>
      <c r="F1" s="49" t="s">
        <v>41</v>
      </c>
      <c r="G1" s="82">
        <v>1.2086</v>
      </c>
    </row>
    <row r="2" spans="1:10" ht="15">
      <c r="A2" s="49" t="s">
        <v>14</v>
      </c>
      <c r="B2" s="9">
        <f aca="true" t="shared" si="0" ref="B2:J2">(1/(SQRT(2*PI())*$C1))*EXP(-(POWER(B4,2)/(2*POWER($C1,2))))</f>
        <v>0.3300862819803349</v>
      </c>
      <c r="C2" s="9">
        <f t="shared" si="0"/>
        <v>0.23440624878741628</v>
      </c>
      <c r="D2" s="9">
        <f t="shared" si="0"/>
        <v>0.08394489918235429</v>
      </c>
      <c r="E2" s="9">
        <f t="shared" si="0"/>
        <v>0.015160127603785264</v>
      </c>
      <c r="F2" s="9">
        <f t="shared" si="0"/>
        <v>0.0013806856774220791</v>
      </c>
      <c r="G2" s="9">
        <f t="shared" si="0"/>
        <v>6.341181743409873E-05</v>
      </c>
      <c r="H2" s="9">
        <f t="shared" si="0"/>
        <v>1.4686861501775366E-06</v>
      </c>
      <c r="I2" s="9">
        <f t="shared" si="0"/>
        <v>1.7154229510076643E-08</v>
      </c>
      <c r="J2" s="9">
        <f t="shared" si="0"/>
        <v>1.0104081744533024E-10</v>
      </c>
    </row>
    <row r="3" spans="1:12" ht="15">
      <c r="A3" s="49" t="s">
        <v>15</v>
      </c>
      <c r="B3" s="50">
        <f>B2*(1+$D5)</f>
        <v>0.3300862819803349</v>
      </c>
      <c r="C3" s="50">
        <f aca="true" t="shared" si="1" ref="C3:J3">C2*(1+$D5)</f>
        <v>0.23440624878741628</v>
      </c>
      <c r="D3" s="50">
        <f t="shared" si="1"/>
        <v>0.08394489918235429</v>
      </c>
      <c r="E3" s="50">
        <f t="shared" si="1"/>
        <v>0.015160127603785264</v>
      </c>
      <c r="F3" s="50">
        <f t="shared" si="1"/>
        <v>0.0013806856774220791</v>
      </c>
      <c r="G3" s="50">
        <f t="shared" si="1"/>
        <v>6.341181743409873E-05</v>
      </c>
      <c r="H3" s="50">
        <f t="shared" si="1"/>
        <v>1.4686861501775366E-06</v>
      </c>
      <c r="I3" s="50">
        <f t="shared" si="1"/>
        <v>1.7154229510076643E-08</v>
      </c>
      <c r="J3" s="50">
        <f t="shared" si="1"/>
        <v>1.0104081744533024E-10</v>
      </c>
      <c r="K3" s="16"/>
      <c r="L3" s="10"/>
    </row>
    <row r="4" spans="1:12" ht="15">
      <c r="A4" s="49" t="s">
        <v>16</v>
      </c>
      <c r="B4" s="27">
        <v>0</v>
      </c>
      <c r="C4" s="51">
        <v>1</v>
      </c>
      <c r="D4" s="51">
        <v>2</v>
      </c>
      <c r="E4" s="51">
        <v>3</v>
      </c>
      <c r="F4" s="51">
        <v>4</v>
      </c>
      <c r="G4" s="51">
        <v>5</v>
      </c>
      <c r="H4" s="51">
        <v>6</v>
      </c>
      <c r="I4" s="51">
        <v>7</v>
      </c>
      <c r="J4" s="51">
        <v>8</v>
      </c>
      <c r="K4" s="51"/>
      <c r="L4" s="10"/>
    </row>
    <row r="5" spans="1:8" ht="18">
      <c r="A5" s="47" t="s">
        <v>17</v>
      </c>
      <c r="B5" s="52">
        <f>SUM($C2:$J2,$C2:$J2,$B2)</f>
        <v>1</v>
      </c>
      <c r="C5" s="49" t="s">
        <v>36</v>
      </c>
      <c r="D5" s="74">
        <f>-(1-1/B5)</f>
        <v>0</v>
      </c>
      <c r="E5" s="47" t="s">
        <v>18</v>
      </c>
      <c r="F5" s="52">
        <f>SUM(B3:J3,C3:J3)</f>
        <v>0.9999999999999999</v>
      </c>
      <c r="G5" s="53"/>
      <c r="H5" s="53"/>
    </row>
    <row r="6" spans="1:8" ht="18">
      <c r="A6" s="47" t="s">
        <v>19</v>
      </c>
      <c r="B6" s="52">
        <f>$B2*$B5+(SUM(C2:J2)*B5*2)</f>
        <v>1</v>
      </c>
      <c r="C6" s="49" t="s">
        <v>35</v>
      </c>
      <c r="D6" s="65">
        <f>'Box-Likeness'!B17</f>
        <v>0</v>
      </c>
      <c r="E6" s="47" t="s">
        <v>20</v>
      </c>
      <c r="F6" s="52">
        <f>$B3*$F5+(SUM(C3:J3)*F5*2)</f>
        <v>0.9999999999999999</v>
      </c>
      <c r="H6" s="59"/>
    </row>
    <row r="8" spans="2:7" ht="15">
      <c r="B8" s="47" t="s">
        <v>25</v>
      </c>
      <c r="C8" s="82">
        <v>1.1402108</v>
      </c>
      <c r="D8" s="70" t="s">
        <v>38</v>
      </c>
      <c r="E8" s="48">
        <v>8</v>
      </c>
      <c r="F8" s="49" t="s">
        <v>41</v>
      </c>
      <c r="G8" s="82">
        <v>1.1402108</v>
      </c>
    </row>
    <row r="9" spans="1:9" ht="15">
      <c r="A9" s="49" t="s">
        <v>14</v>
      </c>
      <c r="B9" s="9">
        <f aca="true" t="shared" si="2" ref="B9:G9">(1/(SQRT(2*PI())*$C8))*EXP(-(POWER(B11,2)/(2*POWER($C8,2))))</f>
        <v>0.34988467080072627</v>
      </c>
      <c r="C9" s="9">
        <f t="shared" si="2"/>
        <v>0.23817651739317675</v>
      </c>
      <c r="D9" s="9">
        <f t="shared" si="2"/>
        <v>0.07513131952157183</v>
      </c>
      <c r="E9" s="9">
        <f t="shared" si="2"/>
        <v>0.010982245363395503</v>
      </c>
      <c r="F9" s="9">
        <f t="shared" si="2"/>
        <v>0.0007438910247898596</v>
      </c>
      <c r="G9" s="9">
        <f t="shared" si="2"/>
        <v>2.334939035532334E-05</v>
      </c>
      <c r="H9" s="9">
        <f>(1/(SQRT(2*PI())*$C8))*EXP(-(POWER(H11,2)/(2*POWER($C8,2))))</f>
        <v>3.396173141647332E-07</v>
      </c>
      <c r="I9" s="9">
        <f>(1/(SQRT(2*PI())*$C8))*EXP(-(POWER(I11,2)/(2*POWER($C8,2))))</f>
        <v>2.289033511499676E-09</v>
      </c>
    </row>
    <row r="10" spans="1:9" ht="15">
      <c r="A10" s="49" t="s">
        <v>15</v>
      </c>
      <c r="B10" s="50">
        <f>B9*(1+$D12)</f>
        <v>0.34988467080072627</v>
      </c>
      <c r="C10" s="50">
        <f aca="true" t="shared" si="3" ref="C10:I10">C9*(1+$D12)</f>
        <v>0.23817651739317675</v>
      </c>
      <c r="D10" s="50">
        <f t="shared" si="3"/>
        <v>0.07513131952157183</v>
      </c>
      <c r="E10" s="50">
        <f t="shared" si="3"/>
        <v>0.010982245363395503</v>
      </c>
      <c r="F10" s="50">
        <f t="shared" si="3"/>
        <v>0.0007438910247898596</v>
      </c>
      <c r="G10" s="50">
        <f t="shared" si="3"/>
        <v>2.334939035532334E-05</v>
      </c>
      <c r="H10" s="50">
        <f t="shared" si="3"/>
        <v>3.396173141647332E-07</v>
      </c>
      <c r="I10" s="50">
        <f t="shared" si="3"/>
        <v>2.289033511499676E-09</v>
      </c>
    </row>
    <row r="11" spans="1:9" ht="15">
      <c r="A11" s="49" t="s">
        <v>16</v>
      </c>
      <c r="B11" s="27">
        <v>0</v>
      </c>
      <c r="C11" s="51">
        <v>1</v>
      </c>
      <c r="D11" s="51">
        <v>2</v>
      </c>
      <c r="E11" s="51">
        <v>3</v>
      </c>
      <c r="F11" s="51">
        <v>4</v>
      </c>
      <c r="G11" s="51">
        <v>5</v>
      </c>
      <c r="H11" s="51">
        <v>6</v>
      </c>
      <c r="I11" s="51">
        <v>7</v>
      </c>
    </row>
    <row r="12" spans="1:8" ht="18">
      <c r="A12" s="47" t="s">
        <v>17</v>
      </c>
      <c r="B12" s="52">
        <f>SUM($C9:$I9,$C9:$I9,$B9)</f>
        <v>1</v>
      </c>
      <c r="C12" s="49" t="s">
        <v>36</v>
      </c>
      <c r="D12" s="74">
        <f>-(1-1/B12)</f>
        <v>0</v>
      </c>
      <c r="E12" s="47" t="s">
        <v>18</v>
      </c>
      <c r="F12" s="52">
        <f>SUM(B10:I10,C10:I10)</f>
        <v>1.0000000000000002</v>
      </c>
      <c r="G12" s="53"/>
      <c r="H12" s="53"/>
    </row>
    <row r="13" spans="1:8" ht="18">
      <c r="A13" s="47" t="s">
        <v>19</v>
      </c>
      <c r="B13" s="52">
        <f>$B9*$B12+(SUM(C9:I9)*B12*2)</f>
        <v>1</v>
      </c>
      <c r="C13" s="49" t="s">
        <v>35</v>
      </c>
      <c r="D13" s="65">
        <f>'Box-Likeness'!B16</f>
        <v>0.004994376479484863</v>
      </c>
      <c r="E13" s="47" t="s">
        <v>20</v>
      </c>
      <c r="F13" s="52">
        <f>$B10*$F12+(SUM(C10:I10)*F12*2)</f>
        <v>1.0000000000000002</v>
      </c>
      <c r="H13" s="59"/>
    </row>
    <row r="15" spans="2:7" ht="15">
      <c r="B15" s="47" t="s">
        <v>13</v>
      </c>
      <c r="C15" s="82">
        <v>1.067359295</v>
      </c>
      <c r="D15" s="70" t="s">
        <v>38</v>
      </c>
      <c r="E15" s="48">
        <v>7</v>
      </c>
      <c r="F15" s="49" t="s">
        <v>41</v>
      </c>
      <c r="G15" s="82">
        <v>1.067359295</v>
      </c>
    </row>
    <row r="16" spans="1:8" ht="15">
      <c r="A16" s="49" t="s">
        <v>14</v>
      </c>
      <c r="B16" s="9">
        <f aca="true" t="shared" si="4" ref="B16:H16">(1/(SQRT(2*PI())*$C15))*EXP(-(POWER(B18,2)/(2*POWER($C15,2))))</f>
        <v>0.37376568721541203</v>
      </c>
      <c r="C16" s="9">
        <f t="shared" si="4"/>
        <v>0.240987755241521</v>
      </c>
      <c r="D16" s="9">
        <f t="shared" si="4"/>
        <v>0.0645924291030497</v>
      </c>
      <c r="E16" s="9">
        <f t="shared" si="4"/>
        <v>0.007197130077455813</v>
      </c>
      <c r="F16" s="9">
        <f t="shared" si="4"/>
        <v>0.0003333712785732317</v>
      </c>
      <c r="G16" s="9">
        <f t="shared" si="4"/>
        <v>6.419306367725808E-06</v>
      </c>
      <c r="H16" s="9">
        <f t="shared" si="4"/>
        <v>5.138532643928147E-08</v>
      </c>
    </row>
    <row r="17" spans="1:8" ht="15">
      <c r="A17" s="49" t="s">
        <v>15</v>
      </c>
      <c r="B17" s="50">
        <f>B16*(1+$D19)</f>
        <v>0.37376568721541203</v>
      </c>
      <c r="C17" s="50">
        <f aca="true" t="shared" si="5" ref="C17:H17">C16*(1+$D19)</f>
        <v>0.240987755241521</v>
      </c>
      <c r="D17" s="50">
        <f t="shared" si="5"/>
        <v>0.0645924291030497</v>
      </c>
      <c r="E17" s="50">
        <f t="shared" si="5"/>
        <v>0.007197130077455813</v>
      </c>
      <c r="F17" s="50">
        <f t="shared" si="5"/>
        <v>0.0003333712785732317</v>
      </c>
      <c r="G17" s="50">
        <f t="shared" si="5"/>
        <v>6.419306367725808E-06</v>
      </c>
      <c r="H17" s="50">
        <f t="shared" si="5"/>
        <v>5.138532643928147E-08</v>
      </c>
    </row>
    <row r="18" spans="1:8" ht="15">
      <c r="A18" s="49" t="s">
        <v>16</v>
      </c>
      <c r="B18" s="27">
        <v>0</v>
      </c>
      <c r="C18" s="51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</row>
    <row r="19" spans="1:8" ht="18">
      <c r="A19" s="47" t="s">
        <v>17</v>
      </c>
      <c r="B19" s="52">
        <f>SUM($C16:$H16,$C16:$H16,$B16)</f>
        <v>0.9999999999999999</v>
      </c>
      <c r="C19" s="49" t="s">
        <v>36</v>
      </c>
      <c r="D19" s="74">
        <f>-(1-1/B19)</f>
        <v>0</v>
      </c>
      <c r="E19" s="47" t="s">
        <v>18</v>
      </c>
      <c r="F19" s="52">
        <f>SUM(B17:H17,C17:H17)</f>
        <v>0.9999999999999998</v>
      </c>
      <c r="G19" s="53"/>
      <c r="H19" s="53"/>
    </row>
    <row r="20" spans="1:8" ht="18">
      <c r="A20" s="47" t="s">
        <v>19</v>
      </c>
      <c r="B20" s="52">
        <f>$B16*$B19+(SUM(C16:H16)*B19*2)</f>
        <v>0.9999999999999998</v>
      </c>
      <c r="C20" s="49" t="s">
        <v>35</v>
      </c>
      <c r="D20" s="65">
        <f>'Box-Likeness'!B15</f>
        <v>0</v>
      </c>
      <c r="E20" s="47" t="s">
        <v>20</v>
      </c>
      <c r="F20" s="52">
        <f>$B17*$F19+(SUM(C17:H17)*F19*2)</f>
        <v>0.9999999999999998</v>
      </c>
      <c r="H20" s="59"/>
    </row>
    <row r="22" spans="2:7" ht="15">
      <c r="B22" s="47" t="s">
        <v>21</v>
      </c>
      <c r="C22" s="82">
        <v>0.9890249035</v>
      </c>
      <c r="D22" s="70" t="s">
        <v>38</v>
      </c>
      <c r="E22" s="48">
        <v>6</v>
      </c>
      <c r="F22" s="49" t="s">
        <v>41</v>
      </c>
      <c r="G22" s="82">
        <v>0.9890249035</v>
      </c>
    </row>
    <row r="23" spans="1:7" ht="15">
      <c r="A23" s="49" t="s">
        <v>14</v>
      </c>
      <c r="B23" s="9">
        <f aca="true" t="shared" si="6" ref="B23:G23">(1/(SQRT(2*PI())*$C22))*EXP(-(POWER(B25,2)/(2*POWER($C22,2))))</f>
        <v>0.4033692973651524</v>
      </c>
      <c r="C23" s="9">
        <f t="shared" si="6"/>
        <v>0.2419410391599531</v>
      </c>
      <c r="D23" s="9">
        <f t="shared" si="6"/>
        <v>0.0522071097458325</v>
      </c>
      <c r="E23" s="9">
        <f t="shared" si="6"/>
        <v>0.0040528745953768265</v>
      </c>
      <c r="F23" s="9">
        <f t="shared" si="6"/>
        <v>0.00011319052837188312</v>
      </c>
      <c r="G23" s="9">
        <f t="shared" si="6"/>
        <v>1.137287889465722E-06</v>
      </c>
    </row>
    <row r="24" spans="1:7" ht="15">
      <c r="A24" s="49" t="s">
        <v>15</v>
      </c>
      <c r="B24" s="50">
        <f>B23*(1+$D26)</f>
        <v>0.4033692973651524</v>
      </c>
      <c r="C24" s="50">
        <f>C23*(1+$D26)</f>
        <v>0.2419410391599531</v>
      </c>
      <c r="D24" s="50">
        <f>D23*(1+$D26)</f>
        <v>0.0522071097458325</v>
      </c>
      <c r="E24" s="50">
        <f>E23*(1+$D26)</f>
        <v>0.0040528745953768265</v>
      </c>
      <c r="F24" s="50">
        <f>F23*(1+$D26)</f>
        <v>0.00011319052837188312</v>
      </c>
      <c r="G24" s="50">
        <f>G23*(1+$D26)</f>
        <v>1.137287889465722E-06</v>
      </c>
    </row>
    <row r="25" spans="1:8" ht="15">
      <c r="A25" s="49" t="s">
        <v>16</v>
      </c>
      <c r="B25" s="27">
        <v>0</v>
      </c>
      <c r="C25" s="51">
        <v>1</v>
      </c>
      <c r="D25" s="51">
        <v>2</v>
      </c>
      <c r="E25" s="51">
        <v>3</v>
      </c>
      <c r="F25" s="51">
        <v>4</v>
      </c>
      <c r="G25" s="51">
        <v>5</v>
      </c>
      <c r="H25" s="54"/>
    </row>
    <row r="26" spans="1:8" ht="18">
      <c r="A26" s="47" t="s">
        <v>17</v>
      </c>
      <c r="B26" s="52">
        <f>SUM($C23:$G23,$C23:$G23,$B23)</f>
        <v>1</v>
      </c>
      <c r="C26" s="49" t="s">
        <v>36</v>
      </c>
      <c r="D26" s="74">
        <f>-(1-1/B26)</f>
        <v>0</v>
      </c>
      <c r="E26" s="47" t="s">
        <v>18</v>
      </c>
      <c r="F26" s="52">
        <f>SUM(B24:G24,C24:G24)</f>
        <v>1</v>
      </c>
      <c r="G26" s="53"/>
      <c r="H26" s="53"/>
    </row>
    <row r="27" spans="1:8" ht="18">
      <c r="A27" s="47" t="s">
        <v>19</v>
      </c>
      <c r="B27" s="52">
        <f>$B23*$B26+(SUM(C23:G23)*B26*2)</f>
        <v>1</v>
      </c>
      <c r="C27" s="49" t="s">
        <v>35</v>
      </c>
      <c r="D27" s="65">
        <f>'Box-Likeness'!B14</f>
        <v>0</v>
      </c>
      <c r="E27" s="47" t="s">
        <v>20</v>
      </c>
      <c r="F27" s="52">
        <f>$B24*$F26+(SUM(C24:G24)*F26*2)</f>
        <v>1</v>
      </c>
      <c r="H27" s="59"/>
    </row>
    <row r="29" spans="2:7" ht="15">
      <c r="B29" s="47" t="s">
        <v>22</v>
      </c>
      <c r="C29" s="82">
        <v>0.90372907227</v>
      </c>
      <c r="D29" s="70" t="s">
        <v>38</v>
      </c>
      <c r="E29" s="48">
        <v>5</v>
      </c>
      <c r="F29" s="49" t="s">
        <v>41</v>
      </c>
      <c r="G29" s="82">
        <v>0.90372907227</v>
      </c>
    </row>
    <row r="30" spans="1:6" ht="15">
      <c r="A30" s="49" t="s">
        <v>14</v>
      </c>
      <c r="B30" s="9">
        <f>(1/(SQRT(2*PI())*$C$29))*EXP(-(POWER(B32,2)/(2*POWER($C$29,2))))</f>
        <v>0.44144013138734556</v>
      </c>
      <c r="C30" s="9">
        <f>(1/(SQRT(2*PI())*$C$29))*EXP(-(POWER(C32,2)/(2*POWER($C$29,2))))</f>
        <v>0.23932971582482998</v>
      </c>
      <c r="D30" s="9">
        <f>(1/(SQRT(2*PI())*$C$29))*EXP(-(POWER(D32,2)/(2*POWER($C$29,2))))</f>
        <v>0.038139154706129275</v>
      </c>
      <c r="E30" s="9">
        <f>(1/(SQRT(2*PI())*$C$29))*EXP(-(POWER(E32,2)/(2*POWER($C$29,2))))</f>
        <v>0.001786467530031578</v>
      </c>
      <c r="F30" s="9">
        <f>(1/(SQRT(2*PI())*$C$29))*EXP(-(POWER(F32,2)/(2*POWER($C$29,2))))</f>
        <v>2.4596245336473504E-05</v>
      </c>
    </row>
    <row r="31" spans="1:6" ht="15">
      <c r="A31" s="49" t="s">
        <v>15</v>
      </c>
      <c r="B31" s="50">
        <f>B30*(1+$D33)</f>
        <v>0.44144013138734556</v>
      </c>
      <c r="C31" s="50">
        <f>C30*(1+$D33)</f>
        <v>0.23932971582482998</v>
      </c>
      <c r="D31" s="50">
        <f>D30*(1+$D33)</f>
        <v>0.038139154706129275</v>
      </c>
      <c r="E31" s="50">
        <f>E30*(1+$D33)</f>
        <v>0.001786467530031578</v>
      </c>
      <c r="F31" s="50">
        <f>F30*(1+$D33)</f>
        <v>2.4596245336473504E-05</v>
      </c>
    </row>
    <row r="32" spans="1:8" ht="15">
      <c r="A32" s="49" t="s">
        <v>16</v>
      </c>
      <c r="B32" s="27">
        <v>0</v>
      </c>
      <c r="C32" s="51">
        <v>1</v>
      </c>
      <c r="D32" s="51">
        <v>2</v>
      </c>
      <c r="E32" s="51">
        <v>3</v>
      </c>
      <c r="F32" s="51">
        <v>4</v>
      </c>
      <c r="G32" s="54"/>
      <c r="H32" s="54"/>
    </row>
    <row r="33" spans="1:7" ht="18">
      <c r="A33" s="47" t="s">
        <v>17</v>
      </c>
      <c r="B33" s="52">
        <f>SUM($C30:$F30,$C30:$F30,$B30)</f>
        <v>1</v>
      </c>
      <c r="C33" s="49" t="s">
        <v>36</v>
      </c>
      <c r="D33" s="74">
        <f>-(1-1/B33)</f>
        <v>0</v>
      </c>
      <c r="E33" s="47" t="s">
        <v>18</v>
      </c>
      <c r="F33" s="52">
        <f>SUM(B31:F31,C31:F31)</f>
        <v>1</v>
      </c>
      <c r="G33" s="53"/>
    </row>
    <row r="34" spans="1:8" ht="18">
      <c r="A34" s="47" t="s">
        <v>19</v>
      </c>
      <c r="B34" s="52">
        <f>$B30*$B33+($C30*$B33+$D30*$B33+$E30*$B33+$F30*$B33)*2</f>
        <v>1.0000000000000002</v>
      </c>
      <c r="C34" s="49" t="s">
        <v>35</v>
      </c>
      <c r="D34" s="65">
        <f>'Box-Likeness'!B13</f>
        <v>0.007405784569102458</v>
      </c>
      <c r="E34" s="47" t="s">
        <v>20</v>
      </c>
      <c r="F34" s="52">
        <f>SUM(B31:F31,C31:F31)</f>
        <v>1</v>
      </c>
      <c r="G34" s="10"/>
      <c r="H34" s="59"/>
    </row>
    <row r="36" spans="2:7" ht="15">
      <c r="B36" s="47" t="s">
        <v>23</v>
      </c>
      <c r="C36" s="82">
        <v>0.809171316279</v>
      </c>
      <c r="D36" s="70" t="s">
        <v>38</v>
      </c>
      <c r="E36" s="48">
        <v>4</v>
      </c>
      <c r="F36" s="49" t="s">
        <v>41</v>
      </c>
      <c r="G36" s="82">
        <v>0.809171316279</v>
      </c>
    </row>
    <row r="37" spans="1:6" ht="15">
      <c r="A37" s="49" t="s">
        <v>14</v>
      </c>
      <c r="B37" s="9">
        <f>(1/(SQRT(2*PI())*$C$36))*EXP(-(POWER(B39,2)/(2*POWER($C$36,2))))</f>
        <v>0.4930257318511752</v>
      </c>
      <c r="C37" s="9">
        <f>(1/(SQRT(2*PI())*$C$36))*EXP(-(POWER(C39,2)/(2*POWER($C$36,2))))</f>
        <v>0.2297336753899945</v>
      </c>
      <c r="D37" s="9">
        <f>(1/(SQRT(2*PI())*$C$36))*EXP(-(POWER(D39,2)/(2*POWER($C$36,2))))</f>
        <v>0.023242876972986288</v>
      </c>
      <c r="E37" s="9">
        <f>(1/(SQRT(2*PI())*$C$36))*EXP(-(POWER(E39,2)/(2*POWER($C$36,2))))</f>
        <v>0.0005105817114316094</v>
      </c>
      <c r="F37" s="55"/>
    </row>
    <row r="38" spans="1:6" ht="15">
      <c r="A38" s="49" t="s">
        <v>15</v>
      </c>
      <c r="B38" s="50">
        <f>B37*(1+$D40)</f>
        <v>0.4930257318511752</v>
      </c>
      <c r="C38" s="50">
        <f>C37*(1+$D40)</f>
        <v>0.2297336753899945</v>
      </c>
      <c r="D38" s="50">
        <f>D37*(1+$D40)</f>
        <v>0.023242876972986288</v>
      </c>
      <c r="E38" s="50">
        <f>E37*(1+$D40)</f>
        <v>0.0005105817114316094</v>
      </c>
      <c r="F38" s="54"/>
    </row>
    <row r="39" spans="1:7" ht="15">
      <c r="A39" s="49" t="s">
        <v>16</v>
      </c>
      <c r="B39" s="27">
        <v>0</v>
      </c>
      <c r="C39" s="51">
        <v>1</v>
      </c>
      <c r="D39" s="51">
        <v>2</v>
      </c>
      <c r="E39" s="51">
        <v>3</v>
      </c>
      <c r="F39" s="53"/>
      <c r="G39" s="54"/>
    </row>
    <row r="40" spans="1:6" ht="18">
      <c r="A40" s="47" t="s">
        <v>17</v>
      </c>
      <c r="B40" s="52">
        <f>SUM($C37:$E37,$C37:$E37,$B37)</f>
        <v>1</v>
      </c>
      <c r="C40" s="49" t="s">
        <v>36</v>
      </c>
      <c r="D40" s="74">
        <f>-(1-1/B40)</f>
        <v>0</v>
      </c>
      <c r="E40" s="47" t="s">
        <v>18</v>
      </c>
      <c r="F40" s="52">
        <f>SUM(B38:E38,C38:E38)</f>
        <v>1</v>
      </c>
    </row>
    <row r="41" spans="1:8" ht="18">
      <c r="A41" s="47" t="s">
        <v>19</v>
      </c>
      <c r="B41" s="52">
        <f>$B37*$B40+($C37*$B40+$E37*$B40+$D37*$B40)*2</f>
        <v>1</v>
      </c>
      <c r="C41" s="49" t="s">
        <v>35</v>
      </c>
      <c r="D41" s="65">
        <f>'Box-Likeness'!B12</f>
        <v>0</v>
      </c>
      <c r="E41" s="47" t="s">
        <v>20</v>
      </c>
      <c r="F41" s="52">
        <f>SUM(B38:E38,C38:E38)</f>
        <v>1</v>
      </c>
      <c r="H41" s="59"/>
    </row>
    <row r="43" spans="2:7" ht="15">
      <c r="B43" s="47" t="s">
        <v>24</v>
      </c>
      <c r="C43" s="82">
        <v>0.7013915463849</v>
      </c>
      <c r="D43" s="70" t="s">
        <v>38</v>
      </c>
      <c r="E43" s="48">
        <v>3</v>
      </c>
      <c r="F43" s="49" t="s">
        <v>41</v>
      </c>
      <c r="G43" s="82">
        <v>0.7013915463849</v>
      </c>
    </row>
    <row r="44" spans="1:5" ht="15">
      <c r="A44" s="49" t="s">
        <v>14</v>
      </c>
      <c r="B44" s="9">
        <f>(1/(SQRT(2*PI())*$C$43))*EXP(-(POWER(B46,2)/(2*POWER($C$43,2))))</f>
        <v>0.5687868387602532</v>
      </c>
      <c r="C44" s="9">
        <f>(1/(SQRT(2*PI())*$C$43))*EXP(-(POWER(C46,2)/(2*POWER($C$43,2))))</f>
        <v>0.20584891912477585</v>
      </c>
      <c r="D44" s="9">
        <f>(1/(SQRT(2*PI())*$C$43))*EXP(-(POWER(D46,2)/(2*POWER($C$43,2))))</f>
        <v>0.009757661495097545</v>
      </c>
      <c r="E44" s="55"/>
    </row>
    <row r="45" spans="1:6" ht="15">
      <c r="A45" s="49" t="s">
        <v>15</v>
      </c>
      <c r="B45" s="50">
        <f>B44*(1+$D47)</f>
        <v>0.5687868387602532</v>
      </c>
      <c r="C45" s="50">
        <f>C44*(1+$D47)</f>
        <v>0.20584891912477585</v>
      </c>
      <c r="D45" s="50">
        <f>D44*(1+$D47)</f>
        <v>0.009757661495097545</v>
      </c>
      <c r="E45" s="54"/>
      <c r="F45" s="18"/>
    </row>
    <row r="46" spans="1:5" ht="15">
      <c r="A46" s="49" t="s">
        <v>16</v>
      </c>
      <c r="B46" s="27">
        <v>0</v>
      </c>
      <c r="C46" s="51">
        <v>1</v>
      </c>
      <c r="D46" s="51">
        <v>2</v>
      </c>
      <c r="E46" s="53"/>
    </row>
    <row r="47" spans="1:6" ht="18">
      <c r="A47" s="47" t="s">
        <v>17</v>
      </c>
      <c r="B47" s="52">
        <f>SUM($C44:$D44,$C44:$D44,$B44)</f>
        <v>1</v>
      </c>
      <c r="C47" s="49" t="s">
        <v>36</v>
      </c>
      <c r="D47" s="74">
        <f>-(1-1/B47)</f>
        <v>0</v>
      </c>
      <c r="E47" s="47" t="s">
        <v>18</v>
      </c>
      <c r="F47" s="52">
        <f>SUM($C45:$D45,$C45:$D45,$B45)</f>
        <v>1</v>
      </c>
    </row>
    <row r="48" spans="1:8" ht="18">
      <c r="A48" s="47" t="s">
        <v>19</v>
      </c>
      <c r="B48" s="52">
        <f>$B44*$B47+($C44*$B47+$D44*$B47)*2</f>
        <v>1</v>
      </c>
      <c r="C48" s="49" t="s">
        <v>35</v>
      </c>
      <c r="D48" s="65">
        <f>'Box-Likeness'!B11</f>
        <v>0.0010234555026001901</v>
      </c>
      <c r="E48" s="47" t="s">
        <v>20</v>
      </c>
      <c r="F48" s="52">
        <f>$B45*$F47+($C45*$F47+$D45*$F47)*2</f>
        <v>1</v>
      </c>
      <c r="H48" s="59"/>
    </row>
    <row r="50" spans="1:9" ht="15">
      <c r="A50" s="64"/>
      <c r="F50" s="67"/>
      <c r="G50" s="67"/>
      <c r="H50" s="67"/>
      <c r="I50" s="67"/>
    </row>
    <row r="51" spans="6:9" ht="15">
      <c r="F51" s="67"/>
      <c r="G51" s="67"/>
      <c r="H51" s="67"/>
      <c r="I51" s="67"/>
    </row>
    <row r="52" spans="6:9" ht="15">
      <c r="F52" s="67"/>
      <c r="G52" s="67"/>
      <c r="H52" s="67"/>
      <c r="I52" s="67"/>
    </row>
    <row r="53" spans="6:9" ht="15">
      <c r="F53" s="67"/>
      <c r="G53" s="67"/>
      <c r="H53" s="67"/>
      <c r="I53" s="67"/>
    </row>
    <row r="63" ht="15">
      <c r="B63" s="66"/>
    </row>
    <row r="64" ht="15">
      <c r="B64" s="66"/>
    </row>
    <row r="65" spans="2:7" ht="15">
      <c r="B65" s="66"/>
      <c r="G65" s="68"/>
    </row>
    <row r="66" spans="2:7" ht="15">
      <c r="B66" s="66"/>
      <c r="G66" s="68"/>
    </row>
    <row r="67" spans="2:5" ht="15">
      <c r="B67" s="66"/>
      <c r="E67" s="69"/>
    </row>
    <row r="68" ht="15">
      <c r="B68" s="66"/>
    </row>
    <row r="69" ht="15">
      <c r="B69" s="66"/>
    </row>
    <row r="70" ht="15">
      <c r="B70" s="66"/>
    </row>
    <row r="71" spans="2:10" ht="15">
      <c r="B71" s="66"/>
      <c r="C71" s="66"/>
      <c r="D71" s="66"/>
      <c r="E71" s="66"/>
      <c r="F71" s="66"/>
      <c r="G71" s="66"/>
      <c r="H71" s="66"/>
      <c r="I71" s="66"/>
      <c r="J71" s="66"/>
    </row>
    <row r="72" ht="15">
      <c r="B72" s="66"/>
    </row>
    <row r="73" ht="15">
      <c r="B73" s="66"/>
    </row>
    <row r="74" ht="15">
      <c r="B74" s="66"/>
    </row>
    <row r="75" ht="15">
      <c r="B75" s="66"/>
    </row>
    <row r="76" ht="15">
      <c r="B76" s="66"/>
    </row>
    <row r="77" ht="15">
      <c r="B77" s="66"/>
    </row>
    <row r="78" ht="15">
      <c r="B78" s="66"/>
    </row>
    <row r="79" ht="15">
      <c r="B79" s="66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8.28125" style="3" bestFit="1" customWidth="1"/>
    <col min="2" max="2" width="22.57421875" style="3" bestFit="1" customWidth="1"/>
    <col min="3" max="3" width="4.57421875" style="3" customWidth="1"/>
    <col min="4" max="16384" width="9.140625" style="3" customWidth="1"/>
  </cols>
  <sheetData>
    <row r="1" spans="1:2" ht="15.75" thickBot="1">
      <c r="A1" s="71" t="s">
        <v>39</v>
      </c>
      <c r="B1" s="71" t="s">
        <v>48</v>
      </c>
    </row>
    <row r="2" spans="1:2" ht="15.75" thickTop="1">
      <c r="A2" s="5">
        <f>'Normalized Tap Arrays'!$E$43</f>
        <v>3</v>
      </c>
      <c r="B2" s="83">
        <f>AVEDEV('Normalized Tap Arrays'!B45:'Normalized Tap Arrays'!D45,'Normalized Tap Arrays'!C45:'Normalized Tap Arrays'!D45)</f>
        <v>0.15219387080392194</v>
      </c>
    </row>
    <row r="3" spans="1:2" ht="15">
      <c r="A3" s="8">
        <f>'Normalized Tap Arrays'!$E$36</f>
        <v>4</v>
      </c>
      <c r="B3" s="84">
        <f>AVEDEV('Normalized Tap Arrays'!B38:'Normalized Tap Arrays'!E38,'Normalized Tap Arrays'!C38:'Normalized Tap Arrays'!E38)</f>
        <v>0.14969190115992448</v>
      </c>
    </row>
    <row r="4" spans="1:2" ht="15">
      <c r="A4" s="8">
        <f>'Normalized Tap Arrays'!$E$29</f>
        <v>5</v>
      </c>
      <c r="B4" s="84">
        <f>AVEDEV('Normalized Tap Arrays'!B31:'Normalized Tap Arrays'!F31,'Normalized Tap Arrays'!C31:'Normalized Tap Arrays'!F31)</f>
        <v>0.1303924954897049</v>
      </c>
    </row>
    <row r="5" spans="1:2" ht="15">
      <c r="A5" s="8">
        <f>'Normalized Tap Arrays'!$E$22</f>
        <v>6</v>
      </c>
      <c r="B5" s="84">
        <f>AVEDEV('Normalized Tap Arrays'!B24:'Normalized Tap Arrays'!G24,'Normalized Tap Arrays'!C24:'Normalized Tap Arrays'!G24)</f>
        <v>0.11173165508323381</v>
      </c>
    </row>
    <row r="6" spans="1:2" ht="15">
      <c r="A6" s="8">
        <f>'Normalized Tap Arrays'!$E$15</f>
        <v>7</v>
      </c>
      <c r="B6" s="84">
        <f>AVEDEV('Normalized Tap Arrays'!B17:'Normalized Tap Arrays'!H17,'Normalized Tap Arrays'!C17:'Normalized Tap Arrays'!H17)</f>
        <v>0.09614953337372664</v>
      </c>
    </row>
    <row r="7" spans="1:2" ht="15">
      <c r="A7" s="8">
        <f>'Normalized Tap Arrays'!$E$8</f>
        <v>8</v>
      </c>
      <c r="B7" s="84">
        <f>AVEDEV('Normalized Tap Arrays'!B10:'Normalized Tap Arrays'!I10,'Normalized Tap Arrays'!C10:'Normalized Tap Arrays'!I10)</f>
        <v>0.08575560150625201</v>
      </c>
    </row>
    <row r="8" spans="1:2" ht="15">
      <c r="A8" s="8">
        <f>'Normalized Tap Arrays'!$E$1</f>
        <v>9</v>
      </c>
      <c r="B8" s="84">
        <f>AVEDEV('Normalized Tap Arrays'!B3:'Normalized Tap Arrays'!J3,'Normalized Tap Arrays'!C3:'Normalized Tap Arrays'!J3)</f>
        <v>0.07913775657188854</v>
      </c>
    </row>
    <row r="9" spans="1:2" ht="15">
      <c r="A9" s="14"/>
      <c r="B9" s="14"/>
    </row>
    <row r="10" spans="1:2" ht="15.75" thickBot="1">
      <c r="A10" s="71" t="s">
        <v>39</v>
      </c>
      <c r="B10" s="71" t="s">
        <v>51</v>
      </c>
    </row>
    <row r="11" spans="1:2" ht="15.75" thickTop="1">
      <c r="A11" s="5">
        <f>'Normalized Tap Arrays'!$E$43</f>
        <v>3</v>
      </c>
      <c r="B11" s="73">
        <f>MAX(1-B2/(B$20*A11^4+B$21*A11^3+B$22*A11^2+B$23*A11+B$24),0)</f>
        <v>0.0010234555026001901</v>
      </c>
    </row>
    <row r="12" spans="1:2" ht="15">
      <c r="A12" s="8">
        <f>'Normalized Tap Arrays'!$E$36</f>
        <v>4</v>
      </c>
      <c r="B12" s="73">
        <f aca="true" t="shared" si="0" ref="B12:B17">MAX(1-B3/(B$20*A12^4+B$21*A12^3+B$22*A12^2+B$23*A12+B$24),0)</f>
        <v>0</v>
      </c>
    </row>
    <row r="13" spans="1:2" ht="15">
      <c r="A13" s="8">
        <f>'Normalized Tap Arrays'!$E$29</f>
        <v>5</v>
      </c>
      <c r="B13" s="73">
        <f t="shared" si="0"/>
        <v>0.007405784569102458</v>
      </c>
    </row>
    <row r="14" spans="1:2" ht="15">
      <c r="A14" s="8">
        <f>'Normalized Tap Arrays'!$E$22</f>
        <v>6</v>
      </c>
      <c r="B14" s="73">
        <f t="shared" si="0"/>
        <v>0</v>
      </c>
    </row>
    <row r="15" spans="1:2" ht="15">
      <c r="A15" s="8">
        <f>'Normalized Tap Arrays'!$E$15</f>
        <v>7</v>
      </c>
      <c r="B15" s="73">
        <f t="shared" si="0"/>
        <v>0</v>
      </c>
    </row>
    <row r="16" spans="1:2" ht="15">
      <c r="A16" s="8">
        <f>'Normalized Tap Arrays'!$E$8</f>
        <v>8</v>
      </c>
      <c r="B16" s="73">
        <f t="shared" si="0"/>
        <v>0.004994376479484863</v>
      </c>
    </row>
    <row r="17" spans="1:2" ht="15">
      <c r="A17" s="8">
        <f>'Normalized Tap Arrays'!$E$1</f>
        <v>9</v>
      </c>
      <c r="B17" s="73">
        <f t="shared" si="0"/>
        <v>0</v>
      </c>
    </row>
    <row r="18" spans="1:2" ht="15">
      <c r="A18" s="14"/>
      <c r="B18" s="14"/>
    </row>
    <row r="19" spans="1:10" ht="15.75" thickBot="1">
      <c r="A19" s="85" t="s">
        <v>42</v>
      </c>
      <c r="B19" s="86"/>
      <c r="D19" s="71" t="s">
        <v>39</v>
      </c>
      <c r="E19" s="71" t="s">
        <v>40</v>
      </c>
      <c r="F19" s="71" t="s">
        <v>49</v>
      </c>
      <c r="G19" s="71" t="s">
        <v>47</v>
      </c>
      <c r="H19" s="71" t="s">
        <v>37</v>
      </c>
      <c r="I19" s="76"/>
      <c r="J19" s="77"/>
    </row>
    <row r="20" spans="1:15" ht="16.5" thickBot="1" thickTop="1">
      <c r="A20" s="81" t="s">
        <v>43</v>
      </c>
      <c r="B20" s="80">
        <v>-0.000216688171109831</v>
      </c>
      <c r="D20" s="75">
        <f>'Normalized Tap Arrays'!$E$43</f>
        <v>3</v>
      </c>
      <c r="E20" s="75">
        <f>D20*2-1</f>
        <v>5</v>
      </c>
      <c r="F20" s="75">
        <f>0</f>
        <v>0</v>
      </c>
      <c r="G20" s="75">
        <f>H20</f>
        <v>0.20000000000000012</v>
      </c>
      <c r="H20" s="75">
        <f aca="true" t="shared" si="1" ref="H20:H26">1/$E20+0.0000000000000001</f>
        <v>0.20000000000000012</v>
      </c>
      <c r="I20" s="75">
        <f aca="true" t="shared" si="2" ref="I20:J26">1/$E20-0.0000000000000001/($E20-1)</f>
        <v>0.19999999999999998</v>
      </c>
      <c r="J20" s="75">
        <f t="shared" si="2"/>
        <v>0.19999999999999998</v>
      </c>
      <c r="K20" s="78"/>
      <c r="L20" s="62"/>
      <c r="M20" s="62"/>
      <c r="N20" s="62"/>
      <c r="O20" s="62"/>
    </row>
    <row r="21" spans="1:15" ht="16.5" thickBot="1" thickTop="1">
      <c r="A21" s="81" t="s">
        <v>50</v>
      </c>
      <c r="B21" s="80">
        <v>0.00589838131601369</v>
      </c>
      <c r="D21" s="72">
        <f>'Normalized Tap Arrays'!$E$36</f>
        <v>4</v>
      </c>
      <c r="E21" s="72">
        <f aca="true" t="shared" si="3" ref="E21:E26">D21*2-1</f>
        <v>7</v>
      </c>
      <c r="F21" s="75">
        <f>0</f>
        <v>0</v>
      </c>
      <c r="G21" s="75">
        <f aca="true" t="shared" si="4" ref="G21:G26">H21</f>
        <v>0.14285714285714296</v>
      </c>
      <c r="H21" s="75">
        <f t="shared" si="1"/>
        <v>0.14285714285714296</v>
      </c>
      <c r="I21" s="75">
        <f t="shared" si="2"/>
        <v>0.14285714285714282</v>
      </c>
      <c r="J21" s="75">
        <f t="shared" si="2"/>
        <v>0.14285714285714282</v>
      </c>
      <c r="K21" s="75">
        <f aca="true" t="shared" si="5" ref="K21:K26">1/$E21-0.0000000000000001/($E21-1)</f>
        <v>0.14285714285714282</v>
      </c>
      <c r="L21" s="78"/>
      <c r="M21" s="62"/>
      <c r="N21" s="62"/>
      <c r="O21" s="62"/>
    </row>
    <row r="22" spans="1:15" ht="16.5" thickBot="1" thickTop="1">
      <c r="A22" s="8" t="s">
        <v>44</v>
      </c>
      <c r="B22" s="79">
        <v>-0.0569338054008077</v>
      </c>
      <c r="D22" s="72">
        <f>'Normalized Tap Arrays'!$E$29</f>
        <v>5</v>
      </c>
      <c r="E22" s="72">
        <f t="shared" si="3"/>
        <v>9</v>
      </c>
      <c r="F22" s="75">
        <f>0</f>
        <v>0</v>
      </c>
      <c r="G22" s="75">
        <f t="shared" si="4"/>
        <v>0.1111111111111112</v>
      </c>
      <c r="H22" s="75">
        <f t="shared" si="1"/>
        <v>0.1111111111111112</v>
      </c>
      <c r="I22" s="75">
        <f t="shared" si="2"/>
        <v>0.11111111111111109</v>
      </c>
      <c r="J22" s="75">
        <f t="shared" si="2"/>
        <v>0.11111111111111109</v>
      </c>
      <c r="K22" s="75">
        <f t="shared" si="5"/>
        <v>0.11111111111111109</v>
      </c>
      <c r="L22" s="75">
        <f>1/$E22-0.0000000000000001/($E22-1)</f>
        <v>0.11111111111111109</v>
      </c>
      <c r="M22" s="78"/>
      <c r="N22" s="62"/>
      <c r="O22" s="62"/>
    </row>
    <row r="23" spans="1:15" ht="16.5" thickBot="1" thickTop="1">
      <c r="A23" s="8" t="s">
        <v>45</v>
      </c>
      <c r="B23" s="79">
        <v>0.214896723763483</v>
      </c>
      <c r="D23" s="72">
        <f>'Normalized Tap Arrays'!$E$22</f>
        <v>6</v>
      </c>
      <c r="E23" s="72">
        <f t="shared" si="3"/>
        <v>11</v>
      </c>
      <c r="F23" s="75">
        <f>0</f>
        <v>0</v>
      </c>
      <c r="G23" s="75">
        <f t="shared" si="4"/>
        <v>0.09090909090909101</v>
      </c>
      <c r="H23" s="75">
        <f t="shared" si="1"/>
        <v>0.09090909090909101</v>
      </c>
      <c r="I23" s="75">
        <f t="shared" si="2"/>
        <v>0.0909090909090909</v>
      </c>
      <c r="J23" s="75">
        <f t="shared" si="2"/>
        <v>0.0909090909090909</v>
      </c>
      <c r="K23" s="75">
        <f t="shared" si="5"/>
        <v>0.0909090909090909</v>
      </c>
      <c r="L23" s="75">
        <f>1/$E23-0.0000000000000001/($E23-1)</f>
        <v>0.0909090909090909</v>
      </c>
      <c r="M23" s="75">
        <f>1/$E23-0.0000000000000001/($E23-1)</f>
        <v>0.0909090909090909</v>
      </c>
      <c r="N23" s="78"/>
      <c r="O23" s="62"/>
    </row>
    <row r="24" spans="1:15" ht="16.5" thickBot="1" thickTop="1">
      <c r="A24" s="8" t="s">
        <v>46</v>
      </c>
      <c r="B24" s="79">
        <v>-0.121640682316702</v>
      </c>
      <c r="D24" s="72">
        <f>'Normalized Tap Arrays'!$E$15</f>
        <v>7</v>
      </c>
      <c r="E24" s="72">
        <f t="shared" si="3"/>
        <v>13</v>
      </c>
      <c r="F24" s="75">
        <f>0</f>
        <v>0</v>
      </c>
      <c r="G24" s="75">
        <f t="shared" si="4"/>
        <v>0.07692307692307702</v>
      </c>
      <c r="H24" s="75">
        <f t="shared" si="1"/>
        <v>0.07692307692307702</v>
      </c>
      <c r="I24" s="75">
        <f t="shared" si="2"/>
        <v>0.07692307692307691</v>
      </c>
      <c r="J24" s="75">
        <f t="shared" si="2"/>
        <v>0.07692307692307691</v>
      </c>
      <c r="K24" s="75">
        <f t="shared" si="5"/>
        <v>0.07692307692307691</v>
      </c>
      <c r="L24" s="75">
        <f>1/$E24-0.0000000000000001/($E24-1)</f>
        <v>0.07692307692307691</v>
      </c>
      <c r="M24" s="75">
        <f>1/$E24-0.0000000000000001/($E24-1)</f>
        <v>0.07692307692307691</v>
      </c>
      <c r="N24" s="75">
        <f>1/$E24-0.0000000000000001/($E24-1)</f>
        <v>0.07692307692307691</v>
      </c>
      <c r="O24" s="78"/>
    </row>
    <row r="25" spans="1:16" ht="18.75" thickBot="1" thickTop="1">
      <c r="A25" s="87" t="s">
        <v>52</v>
      </c>
      <c r="B25" s="87"/>
      <c r="D25" s="72">
        <f>'Normalized Tap Arrays'!$E$8</f>
        <v>8</v>
      </c>
      <c r="E25" s="72">
        <f t="shared" si="3"/>
        <v>15</v>
      </c>
      <c r="F25" s="75">
        <f>0</f>
        <v>0</v>
      </c>
      <c r="G25" s="75">
        <f t="shared" si="4"/>
        <v>0.06666666666666676</v>
      </c>
      <c r="H25" s="75">
        <f t="shared" si="1"/>
        <v>0.06666666666666676</v>
      </c>
      <c r="I25" s="75">
        <f t="shared" si="2"/>
        <v>0.06666666666666665</v>
      </c>
      <c r="J25" s="75">
        <f t="shared" si="2"/>
        <v>0.06666666666666665</v>
      </c>
      <c r="K25" s="75">
        <f t="shared" si="5"/>
        <v>0.06666666666666665</v>
      </c>
      <c r="L25" s="75">
        <f>1/$E25-0.0000000000000001/($E25-1)</f>
        <v>0.06666666666666665</v>
      </c>
      <c r="M25" s="75">
        <f>1/$E25-0.0000000000000001/($E25-1)</f>
        <v>0.06666666666666665</v>
      </c>
      <c r="N25" s="75">
        <f>1/$E25-0.0000000000000001/($E25-1)</f>
        <v>0.06666666666666665</v>
      </c>
      <c r="O25" s="75">
        <f>1/$E25-0.0000000000000001/($E25-1)</f>
        <v>0.06666666666666665</v>
      </c>
      <c r="P25" s="76"/>
    </row>
    <row r="26" spans="4:16" ht="15.75" thickTop="1">
      <c r="D26" s="72">
        <f>'Normalized Tap Arrays'!$E$1</f>
        <v>9</v>
      </c>
      <c r="E26" s="72">
        <f t="shared" si="3"/>
        <v>17</v>
      </c>
      <c r="F26" s="75">
        <f>0</f>
        <v>0</v>
      </c>
      <c r="G26" s="75">
        <f t="shared" si="4"/>
        <v>0.0588235294117648</v>
      </c>
      <c r="H26" s="75">
        <f t="shared" si="1"/>
        <v>0.0588235294117648</v>
      </c>
      <c r="I26" s="75">
        <f t="shared" si="2"/>
        <v>0.0588235294117647</v>
      </c>
      <c r="J26" s="75">
        <f t="shared" si="2"/>
        <v>0.0588235294117647</v>
      </c>
      <c r="K26" s="75">
        <f t="shared" si="5"/>
        <v>0.0588235294117647</v>
      </c>
      <c r="L26" s="75">
        <f>1/$E26-0.0000000000000001/($E26-1)</f>
        <v>0.0588235294117647</v>
      </c>
      <c r="M26" s="75">
        <f>1/$E26-0.0000000000000001/($E26-1)</f>
        <v>0.0588235294117647</v>
      </c>
      <c r="N26" s="75">
        <f>1/$E26-0.0000000000000001/($E26-1)</f>
        <v>0.0588235294117647</v>
      </c>
      <c r="O26" s="75">
        <f>1/$E26-0.0000000000000001/($E26-1)</f>
        <v>0.0588235294117647</v>
      </c>
      <c r="P26" s="75">
        <f>1/$E26-0.0000000000000001/($E26-1)</f>
        <v>0.0588235294117647</v>
      </c>
    </row>
  </sheetData>
  <sheetProtection/>
  <mergeCells count="2">
    <mergeCell ref="A19:B19"/>
    <mergeCell ref="A25:B2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8.8515625" style="7" bestFit="1" customWidth="1"/>
    <col min="2" max="2" width="16.140625" style="14" bestFit="1" customWidth="1"/>
    <col min="3" max="3" width="11.140625" style="14" bestFit="1" customWidth="1"/>
    <col min="4" max="4" width="11.57421875" style="14" bestFit="1" customWidth="1"/>
    <col min="5" max="5" width="14.421875" style="14" bestFit="1" customWidth="1"/>
    <col min="6" max="6" width="11.7109375" style="14" bestFit="1" customWidth="1"/>
    <col min="7" max="7" width="15.28125" style="14" bestFit="1" customWidth="1"/>
    <col min="8" max="8" width="11.7109375" style="14" bestFit="1" customWidth="1"/>
    <col min="9" max="9" width="16.28125" style="14" bestFit="1" customWidth="1"/>
    <col min="10" max="10" width="11.7109375" style="14" bestFit="1" customWidth="1"/>
    <col min="11" max="11" width="9.57421875" style="3" bestFit="1" customWidth="1"/>
    <col min="12" max="12" width="9.8515625" style="3" bestFit="1" customWidth="1"/>
    <col min="13" max="14" width="9.421875" style="3" bestFit="1" customWidth="1"/>
    <col min="15" max="16384" width="9.140625" style="3" customWidth="1"/>
  </cols>
  <sheetData>
    <row r="1" spans="1:12" ht="15">
      <c r="A1" s="61"/>
      <c r="B1" s="56">
        <v>0</v>
      </c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61"/>
      <c r="L1" s="13"/>
    </row>
    <row r="2" spans="1:12" s="61" customFormat="1" ht="15">
      <c r="A2" s="47" t="s">
        <v>27</v>
      </c>
      <c r="B2" s="60">
        <f>'Normalized Tap Arrays'!B3</f>
        <v>0.3300862819803349</v>
      </c>
      <c r="C2" s="60">
        <f>'Normalized Tap Arrays'!C3</f>
        <v>0.23440624878741628</v>
      </c>
      <c r="D2" s="60">
        <f>'Normalized Tap Arrays'!D3</f>
        <v>0.08394489918235429</v>
      </c>
      <c r="E2" s="60">
        <f>'Normalized Tap Arrays'!E3</f>
        <v>0.015160127603785264</v>
      </c>
      <c r="F2" s="60">
        <f>'Normalized Tap Arrays'!F3</f>
        <v>0.0013806856774220791</v>
      </c>
      <c r="G2" s="60">
        <f>'Normalized Tap Arrays'!G3</f>
        <v>6.341181743409873E-05</v>
      </c>
      <c r="H2" s="60">
        <f>'Normalized Tap Arrays'!H3</f>
        <v>1.4686861501775366E-06</v>
      </c>
      <c r="I2" s="60">
        <f>'Normalized Tap Arrays'!I3</f>
        <v>1.7154229510076643E-08</v>
      </c>
      <c r="J2" s="60">
        <f>'Normalized Tap Arrays'!J3</f>
        <v>1.0104081744533024E-10</v>
      </c>
      <c r="K2" s="3"/>
      <c r="L2" s="57"/>
    </row>
    <row r="3" spans="1:12" ht="15">
      <c r="A3" s="49" t="s">
        <v>7</v>
      </c>
      <c r="B3" s="50">
        <f>B2</f>
        <v>0.3300862819803349</v>
      </c>
      <c r="C3" s="88">
        <f>SUM(C2:D2)</f>
        <v>0.3183511479697706</v>
      </c>
      <c r="D3" s="88"/>
      <c r="E3" s="88">
        <f>SUM(E2:F2)</f>
        <v>0.016540813281207344</v>
      </c>
      <c r="F3" s="88"/>
      <c r="G3" s="88">
        <f>SUM(G2:H2)</f>
        <v>6.488050358427626E-05</v>
      </c>
      <c r="H3" s="88"/>
      <c r="I3" s="88">
        <f>SUM(I2:J2)</f>
        <v>1.7255270327521973E-08</v>
      </c>
      <c r="J3" s="88"/>
      <c r="L3" s="57"/>
    </row>
    <row r="4" spans="1:10" ht="15">
      <c r="A4" s="49" t="s">
        <v>8</v>
      </c>
      <c r="B4" s="8">
        <v>0</v>
      </c>
      <c r="C4" s="88">
        <f>0.5-C2/C3</f>
        <v>-0.23631350250282313</v>
      </c>
      <c r="D4" s="88"/>
      <c r="E4" s="90">
        <f>0.5-E2/E3</f>
        <v>-0.4165285494764196</v>
      </c>
      <c r="F4" s="91"/>
      <c r="G4" s="90">
        <f>0.5-G2/G3</f>
        <v>-0.4773632128445213</v>
      </c>
      <c r="H4" s="91"/>
      <c r="I4" s="90">
        <f>0.5-I2/I3</f>
        <v>-0.4941443503620937</v>
      </c>
      <c r="J4" s="91"/>
    </row>
    <row r="5" spans="1:10" ht="15">
      <c r="A5" s="49" t="s">
        <v>34</v>
      </c>
      <c r="B5" s="14">
        <v>0</v>
      </c>
      <c r="C5" s="89">
        <v>1.5</v>
      </c>
      <c r="D5" s="89"/>
      <c r="E5" s="89">
        <v>3.5</v>
      </c>
      <c r="F5" s="89"/>
      <c r="G5" s="89">
        <v>5.5</v>
      </c>
      <c r="H5" s="89"/>
      <c r="I5" s="89">
        <v>7.5</v>
      </c>
      <c r="J5" s="89"/>
    </row>
    <row r="8" spans="2:11" ht="15">
      <c r="B8" s="56">
        <v>0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K8" s="13"/>
    </row>
    <row r="9" spans="1:11" s="61" customFormat="1" ht="15">
      <c r="A9" s="47" t="s">
        <v>28</v>
      </c>
      <c r="B9" s="60">
        <f>'Normalized Tap Arrays'!B10</f>
        <v>0.34988467080072627</v>
      </c>
      <c r="C9" s="60">
        <f>'Normalized Tap Arrays'!C10</f>
        <v>0.23817651739317675</v>
      </c>
      <c r="D9" s="60">
        <f>'Normalized Tap Arrays'!D10</f>
        <v>0.07513131952157183</v>
      </c>
      <c r="E9" s="60">
        <f>'Normalized Tap Arrays'!E10</f>
        <v>0.010982245363395503</v>
      </c>
      <c r="F9" s="60">
        <f>'Normalized Tap Arrays'!F10</f>
        <v>0.0007438910247898596</v>
      </c>
      <c r="G9" s="60">
        <f>'Normalized Tap Arrays'!G10</f>
        <v>2.334939035532334E-05</v>
      </c>
      <c r="H9" s="60">
        <f>'Normalized Tap Arrays'!H10</f>
        <v>3.396173141647332E-07</v>
      </c>
      <c r="I9" s="60">
        <f>'Normalized Tap Arrays'!I10</f>
        <v>2.289033511499676E-09</v>
      </c>
      <c r="J9" s="63"/>
      <c r="K9" s="57"/>
    </row>
    <row r="10" spans="1:11" ht="15">
      <c r="A10" s="49" t="s">
        <v>7</v>
      </c>
      <c r="B10" s="50">
        <f>B9</f>
        <v>0.34988467080072627</v>
      </c>
      <c r="C10" s="88">
        <f>SUM(C9:D9)</f>
        <v>0.31330783691474856</v>
      </c>
      <c r="D10" s="88"/>
      <c r="E10" s="88">
        <f>SUM(E9:F9)</f>
        <v>0.011726136388185362</v>
      </c>
      <c r="F10" s="88"/>
      <c r="G10" s="88">
        <f>SUM(G9:H9)</f>
        <v>2.3689007669488074E-05</v>
      </c>
      <c r="H10" s="88"/>
      <c r="I10" s="50">
        <f>I9</f>
        <v>2.289033511499676E-09</v>
      </c>
      <c r="K10" s="57"/>
    </row>
    <row r="11" spans="1:9" ht="15">
      <c r="A11" s="49" t="s">
        <v>8</v>
      </c>
      <c r="B11" s="8">
        <v>0</v>
      </c>
      <c r="C11" s="88">
        <f>0.5-C9/C10</f>
        <v>-0.26019968009285666</v>
      </c>
      <c r="D11" s="88"/>
      <c r="E11" s="88">
        <f>0.5-E9/E10</f>
        <v>-0.43656128496515145</v>
      </c>
      <c r="F11" s="88"/>
      <c r="G11" s="88">
        <f>0.5-G9/G10</f>
        <v>-0.48566350609096354</v>
      </c>
      <c r="H11" s="88"/>
      <c r="I11" s="8">
        <v>0</v>
      </c>
    </row>
    <row r="12" spans="1:9" ht="15">
      <c r="A12" s="49" t="s">
        <v>34</v>
      </c>
      <c r="B12" s="14">
        <v>0</v>
      </c>
      <c r="C12" s="89">
        <v>1.5</v>
      </c>
      <c r="D12" s="89"/>
      <c r="E12" s="89">
        <v>3.5</v>
      </c>
      <c r="F12" s="89"/>
      <c r="G12" s="89">
        <v>5.5</v>
      </c>
      <c r="H12" s="89"/>
      <c r="I12" s="14">
        <v>7</v>
      </c>
    </row>
    <row r="15" spans="2:11" ht="15">
      <c r="B15" s="56">
        <v>0</v>
      </c>
      <c r="C15" s="56">
        <v>1</v>
      </c>
      <c r="D15" s="56">
        <v>2</v>
      </c>
      <c r="E15" s="56">
        <v>3</v>
      </c>
      <c r="F15" s="56">
        <v>4</v>
      </c>
      <c r="G15" s="56">
        <v>5</v>
      </c>
      <c r="H15" s="56">
        <v>6</v>
      </c>
      <c r="J15" s="13"/>
      <c r="K15" s="61"/>
    </row>
    <row r="16" spans="1:13" s="61" customFormat="1" ht="15">
      <c r="A16" s="47" t="s">
        <v>29</v>
      </c>
      <c r="B16" s="60">
        <f>'Normalized Tap Arrays'!B17</f>
        <v>0.37376568721541203</v>
      </c>
      <c r="C16" s="60">
        <f>'Normalized Tap Arrays'!C17</f>
        <v>0.240987755241521</v>
      </c>
      <c r="D16" s="60">
        <f>'Normalized Tap Arrays'!D17</f>
        <v>0.0645924291030497</v>
      </c>
      <c r="E16" s="60">
        <f>'Normalized Tap Arrays'!E17</f>
        <v>0.007197130077455813</v>
      </c>
      <c r="F16" s="60">
        <f>'Normalized Tap Arrays'!F17</f>
        <v>0.0003333712785732317</v>
      </c>
      <c r="G16" s="60">
        <f>'Normalized Tap Arrays'!G17</f>
        <v>6.419306367725808E-06</v>
      </c>
      <c r="H16" s="60">
        <f>'Normalized Tap Arrays'!H17</f>
        <v>5.138532643928147E-08</v>
      </c>
      <c r="I16" s="63"/>
      <c r="J16" s="57"/>
      <c r="K16" s="3"/>
      <c r="M16" s="3"/>
    </row>
    <row r="17" spans="1:10" ht="15">
      <c r="A17" s="49" t="s">
        <v>7</v>
      </c>
      <c r="B17" s="50">
        <f>B16</f>
        <v>0.37376568721541203</v>
      </c>
      <c r="C17" s="88">
        <f>SUM(C16:D16)</f>
        <v>0.3055801843445707</v>
      </c>
      <c r="D17" s="88"/>
      <c r="E17" s="88">
        <f>SUM(E16:F16)</f>
        <v>0.007530501356029045</v>
      </c>
      <c r="F17" s="88"/>
      <c r="G17" s="88">
        <f>SUM(G16:H16)</f>
        <v>6.4706916941650896E-06</v>
      </c>
      <c r="H17" s="88"/>
      <c r="J17" s="57"/>
    </row>
    <row r="18" spans="1:8" ht="15">
      <c r="A18" s="49" t="s">
        <v>8</v>
      </c>
      <c r="B18" s="8">
        <v>0</v>
      </c>
      <c r="C18" s="88">
        <f>0.5-C16/C17</f>
        <v>-0.28862363329745366</v>
      </c>
      <c r="D18" s="88"/>
      <c r="E18" s="88">
        <f>0.5-E16/E17</f>
        <v>-0.4557305333586682</v>
      </c>
      <c r="F18" s="88"/>
      <c r="G18" s="88">
        <f>0.5-G16/G17</f>
        <v>-0.4920587583417676</v>
      </c>
      <c r="H18" s="88"/>
    </row>
    <row r="19" spans="1:8" ht="15">
      <c r="A19" s="49" t="s">
        <v>34</v>
      </c>
      <c r="B19" s="14">
        <v>0</v>
      </c>
      <c r="C19" s="89">
        <v>1.5</v>
      </c>
      <c r="D19" s="89"/>
      <c r="E19" s="89">
        <v>3.5</v>
      </c>
      <c r="F19" s="89"/>
      <c r="G19" s="89">
        <v>5.5</v>
      </c>
      <c r="H19" s="89"/>
    </row>
    <row r="22" spans="2:11" ht="15">
      <c r="B22" s="58">
        <v>0</v>
      </c>
      <c r="C22" s="58">
        <v>1</v>
      </c>
      <c r="D22" s="58">
        <v>2</v>
      </c>
      <c r="E22" s="58">
        <v>3</v>
      </c>
      <c r="F22" s="58">
        <v>4</v>
      </c>
      <c r="G22" s="58">
        <v>5</v>
      </c>
      <c r="I22" s="13"/>
      <c r="K22" s="61"/>
    </row>
    <row r="23" spans="1:11" s="61" customFormat="1" ht="15">
      <c r="A23" s="47" t="s">
        <v>30</v>
      </c>
      <c r="B23" s="60">
        <f>'Normalized Tap Arrays'!B24</f>
        <v>0.4033692973651524</v>
      </c>
      <c r="C23" s="60">
        <f>'Normalized Tap Arrays'!C24</f>
        <v>0.2419410391599531</v>
      </c>
      <c r="D23" s="60">
        <f>'Normalized Tap Arrays'!D24</f>
        <v>0.0522071097458325</v>
      </c>
      <c r="E23" s="60">
        <f>'Normalized Tap Arrays'!E24</f>
        <v>0.0040528745953768265</v>
      </c>
      <c r="F23" s="60">
        <f>'Normalized Tap Arrays'!F24</f>
        <v>0.00011319052837188312</v>
      </c>
      <c r="G23" s="60">
        <f>'Normalized Tap Arrays'!G24</f>
        <v>1.137287889465722E-06</v>
      </c>
      <c r="H23" s="63"/>
      <c r="I23" s="57"/>
      <c r="J23" s="63"/>
      <c r="K23" s="3"/>
    </row>
    <row r="24" spans="1:9" ht="15">
      <c r="A24" s="49" t="s">
        <v>7</v>
      </c>
      <c r="B24" s="50">
        <f>B23</f>
        <v>0.4033692973651524</v>
      </c>
      <c r="C24" s="88">
        <f>SUM(C23:D23)</f>
        <v>0.2941481489057856</v>
      </c>
      <c r="D24" s="88"/>
      <c r="E24" s="88">
        <f>SUM(E23:F23)</f>
        <v>0.004166065123748709</v>
      </c>
      <c r="F24" s="88"/>
      <c r="G24" s="50">
        <f>G23</f>
        <v>1.137287889465722E-06</v>
      </c>
      <c r="I24" s="57"/>
    </row>
    <row r="25" spans="1:7" ht="15">
      <c r="A25" s="49" t="s">
        <v>8</v>
      </c>
      <c r="B25" s="8">
        <v>0</v>
      </c>
      <c r="C25" s="88">
        <f>0.5-C23/C24</f>
        <v>-0.32251423325273343</v>
      </c>
      <c r="D25" s="88"/>
      <c r="E25" s="88">
        <f>0.5-E23/E24</f>
        <v>-0.4728303507003194</v>
      </c>
      <c r="F25" s="88"/>
      <c r="G25" s="8">
        <v>0</v>
      </c>
    </row>
    <row r="26" spans="1:7" ht="15">
      <c r="A26" s="49" t="s">
        <v>34</v>
      </c>
      <c r="B26" s="14">
        <v>0</v>
      </c>
      <c r="C26" s="89">
        <v>1.5</v>
      </c>
      <c r="D26" s="89"/>
      <c r="E26" s="89">
        <v>3.5</v>
      </c>
      <c r="F26" s="89"/>
      <c r="G26" s="14">
        <v>5</v>
      </c>
    </row>
    <row r="29" spans="2:11" ht="15">
      <c r="B29" s="56">
        <v>0</v>
      </c>
      <c r="C29" s="56">
        <v>1</v>
      </c>
      <c r="D29" s="56">
        <v>2</v>
      </c>
      <c r="E29" s="56">
        <v>3</v>
      </c>
      <c r="F29" s="56">
        <v>4</v>
      </c>
      <c r="H29" s="13"/>
      <c r="K29" s="61"/>
    </row>
    <row r="30" spans="1:11" s="61" customFormat="1" ht="15">
      <c r="A30" s="47" t="s">
        <v>31</v>
      </c>
      <c r="B30" s="60">
        <f>'Normalized Tap Arrays'!B31</f>
        <v>0.44144013138734556</v>
      </c>
      <c r="C30" s="60">
        <f>'Normalized Tap Arrays'!C31</f>
        <v>0.23932971582482998</v>
      </c>
      <c r="D30" s="60">
        <f>'Normalized Tap Arrays'!D31</f>
        <v>0.038139154706129275</v>
      </c>
      <c r="E30" s="60">
        <f>'Normalized Tap Arrays'!E31</f>
        <v>0.001786467530031578</v>
      </c>
      <c r="F30" s="60">
        <f>'Normalized Tap Arrays'!F31</f>
        <v>2.4596245336473504E-05</v>
      </c>
      <c r="G30" s="63"/>
      <c r="H30" s="57"/>
      <c r="I30" s="14"/>
      <c r="J30" s="63"/>
      <c r="K30" s="3"/>
    </row>
    <row r="31" spans="1:8" ht="15">
      <c r="A31" s="49" t="s">
        <v>7</v>
      </c>
      <c r="B31" s="50">
        <f>B30</f>
        <v>0.44144013138734556</v>
      </c>
      <c r="C31" s="88">
        <f>SUM(C30:D30)</f>
        <v>0.27746887053095926</v>
      </c>
      <c r="D31" s="88"/>
      <c r="E31" s="88">
        <f>SUM(E30:F30)</f>
        <v>0.0018110637753680516</v>
      </c>
      <c r="F31" s="88"/>
      <c r="H31" s="57"/>
    </row>
    <row r="32" spans="1:6" ht="15">
      <c r="A32" s="49" t="s">
        <v>8</v>
      </c>
      <c r="B32" s="8">
        <v>0</v>
      </c>
      <c r="C32" s="88">
        <f>0.5-C30/C31</f>
        <v>-0.36254618533190086</v>
      </c>
      <c r="D32" s="88"/>
      <c r="E32" s="88">
        <f>0.5-E30/E31</f>
        <v>-0.48641889608140665</v>
      </c>
      <c r="F32" s="88"/>
    </row>
    <row r="33" spans="1:6" ht="15">
      <c r="A33" s="49" t="s">
        <v>34</v>
      </c>
      <c r="B33" s="14">
        <v>0</v>
      </c>
      <c r="C33" s="89">
        <v>1.5</v>
      </c>
      <c r="D33" s="89"/>
      <c r="E33" s="89">
        <v>3.5</v>
      </c>
      <c r="F33" s="89"/>
    </row>
    <row r="36" spans="2:11" ht="15">
      <c r="B36" s="58">
        <v>0</v>
      </c>
      <c r="C36" s="58">
        <v>1</v>
      </c>
      <c r="D36" s="58">
        <v>2</v>
      </c>
      <c r="E36" s="58">
        <v>3</v>
      </c>
      <c r="G36" s="13"/>
      <c r="K36" s="61"/>
    </row>
    <row r="37" spans="1:11" s="61" customFormat="1" ht="15">
      <c r="A37" s="47" t="s">
        <v>32</v>
      </c>
      <c r="B37" s="60">
        <f>'Normalized Tap Arrays'!B38</f>
        <v>0.4930257318511752</v>
      </c>
      <c r="C37" s="60">
        <f>'Normalized Tap Arrays'!C38</f>
        <v>0.2297336753899945</v>
      </c>
      <c r="D37" s="60">
        <f>'Normalized Tap Arrays'!D38</f>
        <v>0.023242876972986288</v>
      </c>
      <c r="E37" s="60">
        <f>'Normalized Tap Arrays'!E38</f>
        <v>0.0005105817114316094</v>
      </c>
      <c r="F37" s="63"/>
      <c r="G37" s="57"/>
      <c r="H37" s="63"/>
      <c r="I37" s="63"/>
      <c r="J37" s="63"/>
      <c r="K37" s="3"/>
    </row>
    <row r="38" spans="1:7" ht="15">
      <c r="A38" s="49" t="s">
        <v>7</v>
      </c>
      <c r="B38" s="50">
        <f>B37</f>
        <v>0.4930257318511752</v>
      </c>
      <c r="C38" s="88">
        <f>SUM(C37:D37)</f>
        <v>0.2529765523629808</v>
      </c>
      <c r="D38" s="88"/>
      <c r="E38" s="50">
        <f>E37</f>
        <v>0.0005105817114316094</v>
      </c>
      <c r="G38" s="57"/>
    </row>
    <row r="39" spans="1:5" ht="15">
      <c r="A39" s="49" t="s">
        <v>8</v>
      </c>
      <c r="B39" s="8">
        <v>0</v>
      </c>
      <c r="C39" s="88">
        <f>0.5-C37/C38</f>
        <v>-0.40812240598632055</v>
      </c>
      <c r="D39" s="88"/>
      <c r="E39" s="8">
        <v>0</v>
      </c>
    </row>
    <row r="40" spans="1:5" ht="15">
      <c r="A40" s="49" t="s">
        <v>34</v>
      </c>
      <c r="B40" s="14">
        <v>0</v>
      </c>
      <c r="C40" s="89">
        <v>1.5</v>
      </c>
      <c r="D40" s="89"/>
      <c r="E40" s="14">
        <v>3</v>
      </c>
    </row>
    <row r="43" spans="2:11" ht="15">
      <c r="B43" s="58">
        <v>0</v>
      </c>
      <c r="C43" s="58">
        <v>1</v>
      </c>
      <c r="D43" s="58">
        <v>2</v>
      </c>
      <c r="F43" s="13"/>
      <c r="K43" s="61"/>
    </row>
    <row r="44" spans="1:11" s="61" customFormat="1" ht="15">
      <c r="A44" s="47" t="s">
        <v>33</v>
      </c>
      <c r="B44" s="60">
        <f>'Normalized Tap Arrays'!B45</f>
        <v>0.5687868387602532</v>
      </c>
      <c r="C44" s="60">
        <f>'Normalized Tap Arrays'!C45</f>
        <v>0.20584891912477585</v>
      </c>
      <c r="D44" s="60">
        <f>'Normalized Tap Arrays'!D45</f>
        <v>0.009757661495097545</v>
      </c>
      <c r="E44" s="63"/>
      <c r="F44" s="57"/>
      <c r="G44" s="63"/>
      <c r="H44" s="63"/>
      <c r="I44" s="63"/>
      <c r="J44" s="63"/>
      <c r="K44" s="3"/>
    </row>
    <row r="45" spans="1:6" ht="15">
      <c r="A45" s="49" t="s">
        <v>7</v>
      </c>
      <c r="B45" s="50">
        <f>B44</f>
        <v>0.5687868387602532</v>
      </c>
      <c r="C45" s="88">
        <f>SUM(C44:D44)</f>
        <v>0.2156065806198734</v>
      </c>
      <c r="D45" s="88"/>
      <c r="F45" s="57"/>
    </row>
    <row r="46" spans="1:4" ht="15">
      <c r="A46" s="49" t="s">
        <v>8</v>
      </c>
      <c r="B46" s="8">
        <v>0</v>
      </c>
      <c r="C46" s="88">
        <f>0.5-C44/C45</f>
        <v>-0.45474321114390814</v>
      </c>
      <c r="D46" s="88"/>
    </row>
    <row r="47" spans="1:4" ht="15">
      <c r="A47" s="49" t="s">
        <v>34</v>
      </c>
      <c r="B47" s="14">
        <v>0</v>
      </c>
      <c r="C47" s="89">
        <v>1.5</v>
      </c>
      <c r="D47" s="89"/>
    </row>
  </sheetData>
  <sheetProtection/>
  <mergeCells count="48">
    <mergeCell ref="I3:J3"/>
    <mergeCell ref="I4:J4"/>
    <mergeCell ref="I5:J5"/>
    <mergeCell ref="G3:H3"/>
    <mergeCell ref="G4:H4"/>
    <mergeCell ref="G5:H5"/>
    <mergeCell ref="E24:F24"/>
    <mergeCell ref="E19:F19"/>
    <mergeCell ref="C10:D10"/>
    <mergeCell ref="E10:F10"/>
    <mergeCell ref="G10:H10"/>
    <mergeCell ref="E18:F18"/>
    <mergeCell ref="C17:D17"/>
    <mergeCell ref="E17:F17"/>
    <mergeCell ref="E26:F26"/>
    <mergeCell ref="E25:F25"/>
    <mergeCell ref="C11:D11"/>
    <mergeCell ref="E11:F11"/>
    <mergeCell ref="G11:H11"/>
    <mergeCell ref="C12:D12"/>
    <mergeCell ref="E12:F12"/>
    <mergeCell ref="G12:H12"/>
    <mergeCell ref="C19:D19"/>
    <mergeCell ref="C18:D18"/>
    <mergeCell ref="C25:D25"/>
    <mergeCell ref="C26:D26"/>
    <mergeCell ref="C24:D24"/>
    <mergeCell ref="G17:H17"/>
    <mergeCell ref="G18:H18"/>
    <mergeCell ref="G19:H19"/>
    <mergeCell ref="C3:D3"/>
    <mergeCell ref="E3:F3"/>
    <mergeCell ref="C4:D4"/>
    <mergeCell ref="E4:F4"/>
    <mergeCell ref="C5:D5"/>
    <mergeCell ref="E5:F5"/>
    <mergeCell ref="E31:F31"/>
    <mergeCell ref="C46:D46"/>
    <mergeCell ref="C47:D47"/>
    <mergeCell ref="C40:D40"/>
    <mergeCell ref="C33:D33"/>
    <mergeCell ref="E33:F33"/>
    <mergeCell ref="E32:F32"/>
    <mergeCell ref="C39:D39"/>
    <mergeCell ref="C45:D45"/>
    <mergeCell ref="C31:D31"/>
    <mergeCell ref="C38:D38"/>
    <mergeCell ref="C32:D32"/>
  </mergeCells>
  <printOptions/>
  <pageMargins left="0.7" right="0.7" top="0.75" bottom="0.75" header="0.3" footer="0.3"/>
  <pageSetup horizontalDpi="600" verticalDpi="600" orientation="portrait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Bédard</dc:creator>
  <cp:keywords/>
  <dc:description/>
  <cp:lastModifiedBy> </cp:lastModifiedBy>
  <cp:lastPrinted>2006-11-22T05:16:18Z</cp:lastPrinted>
  <dcterms:created xsi:type="dcterms:W3CDTF">2006-05-18T00:49:55Z</dcterms:created>
  <dcterms:modified xsi:type="dcterms:W3CDTF">2008-07-17T06:54:09Z</dcterms:modified>
  <cp:category/>
  <cp:version/>
  <cp:contentType/>
  <cp:contentStatus/>
</cp:coreProperties>
</file>